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How to use" state="visible" r:id="rId4"/>
    <sheet sheetId="2" name="Classes" state="visible" r:id="rId5"/>
    <sheet sheetId="3" name="Rate build" state="visible" r:id="rId6"/>
    <sheet sheetId="4" name="Rate schedule (print)" state="visible" r:id="rId7"/>
    <sheet sheetId="5" name="Recovery tracker" state="visible" r:id="rId8"/>
    <sheet sheetId="6" name="Sources &amp; method" state="visible" r:id="rId9"/>
  </sheets>
  <definedNames>
    <definedName name="_xlnm.Print_Area" localSheetId="3">'Rate schedule (print)'!$A1:$E12</definedName>
    <definedName name="_xlnm.Print_Titles" localSheetId="3">'Rate schedule (print)'!$3:$3</definedName>
  </definedNames>
  <calcPr calcId="171027"/>
</workbook>
</file>

<file path=xl/sharedStrings.xml><?xml version="1.0" encoding="utf-8"?>
<sst xmlns="http://schemas.openxmlformats.org/spreadsheetml/2006/main" count="132" uniqueCount="102">
  <si>
    <t>Chargeback rate workbook</t>
  </si>
  <si>
    <t>Version 1.0 — 2026-07-01</t>
  </si>
  <si>
    <t>Input — change this</t>
  </si>
  <si>
    <t>Calculated — do not type here</t>
  </si>
  <si>
    <t>A chargeback rate has two parts. A FIXED MONTHLY CHARGE recovers what you spend whether the unit moves or not — the replacement reserve, insurance, licensing and a share of fleet administration. A VARIABLE RATE PER MILE recovers fuel, maintenance and tires.</t>
  </si>
  <si>
    <t>Splitting it that way means a department can cut its bill by handing back a vehicle it does not need, which is the decision that saves real money — but it cannot dodge the replacement reserve by parking a truck.</t>
  </si>
  <si>
    <t>Enter one row per vehicle class on the Classes sheet. Everything else calculates.</t>
  </si>
  <si>
    <t>The reserve is funded against the ESCALATED replacement cost, not today’s price. Funding against today’s price is the most common defect in municipal replacement funds, and the last column of Rate build shows what it would cost you per unit.</t>
  </si>
  <si>
    <t>Rate schedule (print) is the one page you publish before the budget year opens. It carries no branding, because it becomes your document.</t>
  </si>
  <si>
    <t>Recovery tracker compares planned revenue against what you actually billed, month by month. Cumulative variance beyond ±5% is flagged.</t>
  </si>
  <si>
    <t>Nothing is locked or password protected. Insert rows, add classes, change assumptions.</t>
  </si>
  <si>
    <t>Change these three before the numbers mean anything:</t>
  </si>
  <si>
    <t>•  Classes → Replacement cost today ($): what an equivalent new unit costs you now, delivered and upfit</t>
  </si>
  <si>
    <t>•  Classes → Escalation rate (%/yr): from your own purchase history, or your capital plan assumption</t>
  </si>
  <si>
    <t>•  Classes → Budgeted miles/yr: under-estimating this is the most common way rates under-recover</t>
  </si>
  <si>
    <t>EXAMPLE DATA — replace before use. Delete this row once you have your own numbers.</t>
  </si>
  <si>
    <t>Class code</t>
  </si>
  <si>
    <t>Class description</t>
  </si>
  <si>
    <t>Units in class</t>
  </si>
  <si>
    <t>Replacement cost today ($)</t>
  </si>
  <si>
    <t>Replacement cycle (years)</t>
  </si>
  <si>
    <t>Escalation rate (%/yr)</t>
  </si>
  <si>
    <t>Expected salvage ($)</t>
  </si>
  <si>
    <t>Insurance ($/yr)</t>
  </si>
  <si>
    <t>Licensing &amp; permits ($/yr)</t>
  </si>
  <si>
    <t>Fleet administration ($/yr)</t>
  </si>
  <si>
    <t>Other fixed ($/yr)</t>
  </si>
  <si>
    <t>Budgeted miles/yr</t>
  </si>
  <si>
    <t>Observed MPG</t>
  </si>
  <si>
    <t>Fuel price ($/gal)</t>
  </si>
  <si>
    <t>Maintenance &amp; repair ($/yr)</t>
  </si>
  <si>
    <t>Tires ($/yr)</t>
  </si>
  <si>
    <t>Cost recovery target (%)</t>
  </si>
  <si>
    <t>LD-SED</t>
  </si>
  <si>
    <t>Light duty sedan, administrative</t>
  </si>
  <si>
    <t>LD-PU</t>
  </si>
  <si>
    <t>Half-ton pickup, inspection and supervision</t>
  </si>
  <si>
    <t>MD-DUMP</t>
  </si>
  <si>
    <t>Single-axle dump with plow package</t>
  </si>
  <si>
    <t>HD-REFUSE</t>
  </si>
  <si>
    <t>Rear-loader refuse packer</t>
  </si>
  <si>
    <t>Escalated replacement cost ($)</t>
  </si>
  <si>
    <t>Amount to fund ($)</t>
  </si>
  <si>
    <t>Reserve, monthly ($)</t>
  </si>
  <si>
    <t>Insurance, monthly ($)</t>
  </si>
  <si>
    <t>Licensing, monthly ($)</t>
  </si>
  <si>
    <t>Administration, monthly ($)</t>
  </si>
  <si>
    <t>Other fixed, monthly ($)</t>
  </si>
  <si>
    <t>FIXED MONTHLY CHARGE ($)</t>
  </si>
  <si>
    <t>Fuel ($/mi)</t>
  </si>
  <si>
    <t>Maint &amp; tires ($/mi)</t>
  </si>
  <si>
    <t>VARIABLE RATE ($/mi)</t>
  </si>
  <si>
    <t>Blended equivalent ($/mi)</t>
  </si>
  <si>
    <t>Annual revenue per unit ($)</t>
  </si>
  <si>
    <t>Class annual revenue ($)</t>
  </si>
  <si>
    <t>Reserve shortfall if unescalated ($/unit)</t>
  </si>
  <si>
    <t>Reserve shortfall if unescalated is what you would be short, per unit, at replacement if the reserve were funded against today’s purchase price instead of the escalated one. Multiply by units in class for the fleet-wide gap.</t>
  </si>
  <si>
    <t>[AGENCY NAME] — Fleet chargeback rate schedule</t>
  </si>
  <si>
    <t>Fiscal year [FY]    Effective date:</t>
  </si>
  <si>
    <t>Units</t>
  </si>
  <si>
    <t>Fixed monthly charge ($)</t>
  </si>
  <si>
    <t>Variable rate ($/mi)</t>
  </si>
  <si>
    <t>Rates approved by:</t>
  </si>
  <si>
    <t>Date:</t>
  </si>
  <si>
    <t>Method: fixed monthly charge recovers replacement reserve, insurance, licensing and allocated administration. Variable rate recovers fuel, maintenance and tires. Replacement reserve is funded against escalated replacement cost.</t>
  </si>
  <si>
    <t>Month</t>
  </si>
  <si>
    <t>Planned ($)</t>
  </si>
  <si>
    <t>Actual billed ($)</t>
  </si>
  <si>
    <t>Variance ($)</t>
  </si>
  <si>
    <t>Cumulative variance (%)</t>
  </si>
  <si>
    <t>Month 1</t>
  </si>
  <si>
    <t>Month 2</t>
  </si>
  <si>
    <t>Month 3</t>
  </si>
  <si>
    <t>Month 4</t>
  </si>
  <si>
    <t>Month 5</t>
  </si>
  <si>
    <t>Month 6</t>
  </si>
  <si>
    <t>Month 7</t>
  </si>
  <si>
    <t>Month 8</t>
  </si>
  <si>
    <t>Month 9</t>
  </si>
  <si>
    <t>Month 10</t>
  </si>
  <si>
    <t>Month 11</t>
  </si>
  <si>
    <t>Month 12</t>
  </si>
  <si>
    <t>Enter actual billed revenue each month. Cumulative variance beyond ±5% is flagged — explain it in the monthly report rather than waiting for the annual true-up.</t>
  </si>
  <si>
    <t>Setting fleet chargeback rates that survive budget season</t>
  </si>
  <si>
    <t>Companion to https://fleetdesk.axionfleetai.com/guides/chargeback-rates/</t>
  </si>
  <si>
    <t>Version 1.0 — reviewed 2026-07-01</t>
  </si>
  <si>
    <t>Sources</t>
  </si>
  <si>
    <t>Sources marked PRIMARY are regulators, standards bodies or government publications. Anything unmarked is trade press or vendor-published and should be treated as directional.</t>
  </si>
  <si>
    <t>GFOA — Internal service fund rate development and billing</t>
  </si>
  <si>
    <t>PRIMARY</t>
  </si>
  <si>
    <t>GASB Statement 34 — proprietary fund reporting</t>
  </si>
  <si>
    <t>Colorado State Fleet Management — published motor pool rates</t>
  </si>
  <si>
    <t>Record your own decisions</t>
  </si>
  <si>
    <t>The guide asks you to write these down. They travel with the workbook.</t>
  </si>
  <si>
    <t>Overhead allocation basis used (per unit, or weighted by class):</t>
  </si>
  <si>
    <t/>
  </si>
  <si>
    <t>Source of the escalation rate:</t>
  </si>
  <si>
    <t>Date rates were adopted, and by whom:</t>
  </si>
  <si>
    <t>About this template</t>
  </si>
  <si>
    <t>Published by Fleet Desk — https://fleetdesk.axionfleetai.com</t>
  </si>
  <si>
    <t>Free to use, adapt and distribute, including commercially. No attribution required.</t>
  </si>
  <si>
    <t>Sponsored by Axion (axionfleetai.com), which had no editorial control over this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</si>
</sst>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16" x14ac:knownFonts="1">
    <font>
      <color theme="1"/>
      <family val="2"/>
      <scheme val="minor"/>
      <sz val="11"/>
      <name val="Calibri"/>
    </font>
    <font>
      <b/>
      <sz val="14"/>
    </font>
    <font>
      <color rgb="FF666666"/>
      <sz val="9"/>
    </font>
    <font>
      <b/>
      <sz val="9"/>
    </font>
    <font>
      <sz val="10"/>
    </font>
    <font>
      <b/>
      <sz val="10"/>
    </font>
    <font>
      <b/>
      <color rgb="FF8A1C1C"/>
      <sz val="10"/>
    </font>
    <font>
      <b/>
      <color rgb="FFFFFFFF"/>
      <sz val="9"/>
    </font>
    <font>
      <i/>
      <sz val="9"/>
    </font>
    <font>
      <b/>
      <sz val="13"/>
    </font>
    <font>
      <i/>
      <sz val="8"/>
    </font>
    <font>
      <b/>
      <color rgb="FFFFFFFF"/>
      <sz val="8"/>
    </font>
    <font>
      <b/>
      <sz val="11"/>
    </font>
    <font>
      <i/>
      <sz val="10"/>
    </font>
    <font>
      <u/>
      <color rgb="FF1F5E70"/>
      <sz val="10"/>
    </font>
    <font>
      <b/>
      <color rgb="FF1F5E70"/>
      <sz val="8"/>
    </font>
  </fonts>
  <fills count="7">
    <fill>
      <patternFill patternType="none"/>
    </fill>
    <fill>
      <patternFill patternType="gray125"/>
    </fill>
    <fill>
      <patternFill patternType="solid">
        <fgColor rgb="FFFDF1D6"/>
      </patternFill>
    </fill>
    <fill>
      <patternFill patternType="solid">
        <fgColor rgb="FFE8EEF2"/>
      </patternFill>
    </fill>
    <fill>
      <patternFill patternType="solid">
        <fgColor rgb="FFFFF7CC"/>
      </patternFill>
    </fill>
    <fill>
      <patternFill patternType="solid">
        <fgColor rgb="FFF6D5D5"/>
      </patternFill>
    </fill>
    <fill>
      <patternFill patternType="solid">
        <fgColor rgb="FF23414B"/>
      </patternFill>
    </fill>
  </fills>
  <borders count="3">
    <border>
      <left/>
      <right/>
      <top/>
      <bottom/>
      <diagonal/>
    </border>
    <border>
      <left/>
      <right/>
      <top/>
      <bottom style="hair"/>
      <diagonal/>
    </border>
    <border>
      <left/>
      <right/>
      <top/>
      <bottom style="thin"/>
      <diagonal/>
    </border>
  </borders>
  <cellStyleXfs count="1">
    <xf numFmtId="0" fontId="0" fillId="0" borderId="0"/>
  </cellStyleXfs>
  <cellXfs count="36">
    <xf numFmtId="0" fontId="0" fillId="0" borderId="0" xfId="0"/>
    <xf numFmtId="0" fontId="1" fillId="0" borderId="0" xfId="0" applyFont="1"/>
    <xf numFmtId="0" fontId="2" fillId="0" borderId="0" xfId="0" applyFont="1"/>
    <xf numFmtId="0" fontId="3" fillId="2" borderId="0" xfId="0" applyFont="1" applyFill="1"/>
    <xf numFmtId="0" fontId="3" fillId="3" borderId="0" xfId="0" applyFont="1" applyFill="1"/>
    <xf numFmtId="0" fontId="4" fillId="0" borderId="0" xfId="0" applyFont="1" applyAlignment="1">
      <alignment vertical="top" wrapText="1"/>
    </xf>
    <xf numFmtId="0" fontId="5" fillId="0" borderId="0" xfId="0" applyFont="1"/>
    <xf numFmtId="0" fontId="4" fillId="4" borderId="0" xfId="0" applyFont="1" applyFill="1"/>
    <xf numFmtId="0" fontId="6" fillId="5" borderId="0" xfId="0" applyFont="1" applyFill="1"/>
    <xf numFmtId="0" fontId="7" fillId="6" borderId="0" xfId="0" applyFont="1" applyFill="1" applyAlignment="1">
      <alignment vertical="bottom" wrapText="1"/>
    </xf>
    <xf numFmtId="0" fontId="0" fillId="2" borderId="0" xfId="0" applyFill="1"/>
    <xf numFmtId="3" fontId="0" fillId="2" borderId="0" xfId="0" applyNumberFormat="1" applyFill="1"/>
    <xf numFmtId="4" fontId="0" fillId="2" borderId="0" xfId="0" applyNumberFormat="1" applyFill="1"/>
    <xf numFmtId="0" fontId="0" fillId="3" borderId="0" xfId="0" applyFill="1"/>
    <xf numFmtId="3" fontId="0" fillId="3" borderId="0" xfId="0" applyNumberFormat="1" applyFill="1"/>
    <xf numFmtId="4" fontId="0" fillId="3" borderId="0" xfId="0" applyNumberFormat="1" applyFill="1"/>
    <xf numFmtId="164" fontId="0" fillId="3" borderId="0" xfId="0" applyNumberFormat="1" applyFill="1"/>
    <xf numFmtId="3" fontId="0" fillId="4" borderId="0" xfId="0" applyNumberFormat="1" applyFill="1"/>
    <xf numFmtId="0" fontId="8" fillId="0" borderId="0" xfId="0" applyFont="1"/>
    <xf numFmtId="0" fontId="9" fillId="0" borderId="0" xfId="0" applyFont="1"/>
    <xf numFmtId="0" fontId="4" fillId="0" borderId="0" xfId="0" applyFont="1"/>
    <xf numFmtId="0" fontId="0" fillId="2" borderId="1" xfId="0" applyFill="1" applyBorder="1"/>
    <xf numFmtId="0" fontId="0" fillId="0" borderId="1" xfId="0" applyBorder="1"/>
    <xf numFmtId="4" fontId="0" fillId="0" borderId="1" xfId="0" applyNumberFormat="1" applyBorder="1"/>
    <xf numFmtId="164" fontId="0" fillId="0" borderId="1" xfId="0" applyNumberFormat="1" applyBorder="1"/>
    <xf numFmtId="0" fontId="0" fillId="0" borderId="2" xfId="0" applyBorder="1"/>
    <xf numFmtId="0" fontId="10" fillId="0" borderId="0" xfId="0" applyFont="1"/>
    <xf numFmtId="0" fontId="3" fillId="0" borderId="0" xfId="0" applyFont="1" applyAlignment="1">
      <alignment horizontal="center"/>
    </xf>
    <xf numFmtId="0" fontId="7" fillId="6" borderId="0" xfId="0" applyFont="1" applyFill="1"/>
    <xf numFmtId="0" fontId="11" fillId="6" borderId="0" xfId="0" applyFont="1" applyFill="1" applyAlignment="1">
      <alignment wrapText="1"/>
    </xf>
    <xf numFmtId="165" fontId="0" fillId="3" borderId="0" xfId="0" applyNumberFormat="1" applyFill="1"/>
    <xf numFmtId="0" fontId="12" fillId="0" borderId="0" xfId="0" applyFont="1"/>
    <xf numFmtId="0" fontId="4" fillId="0" borderId="0" xfId="0" applyFont="1" applyAlignment="1">
      <alignment wrapText="1"/>
    </xf>
    <xf numFmtId="0" fontId="13" fillId="0" borderId="0" xfId="0" applyFont="1" applyAlignment="1">
      <alignment wrapText="1"/>
    </xf>
    <xf numFmtId="0" fontId="14" fillId="0" borderId="0" xfId="0" applyFont="1"/>
    <xf numFmtId="0" fontId="15" fillId="0" borderId="0" xfId="0" applyFont="1"/>
  </cellXfs>
  <cellStyles count="1">
    <cellStyle name="Normal" xfId="0" builtinId="0"/>
  </cellStyles>
  <dxfs count="8">
    <dxf>
      <fill>
        <patternFill patternType="solid">
          <fgColor rgb="FFFDE2E2"/>
        </patternFill>
      </fill>
    </dxf>
    <dxf>
      <fill>
        <patternFill patternType="solid">
          <fgColor rgb="FFFDE2E2"/>
        </patternFill>
      </fill>
    </dxf>
    <dxf>
      <fill>
        <patternFill patternType="solid">
          <fgColor rgb="FFFDE2E2"/>
        </patternFill>
      </fill>
    </dxf>
    <dxf>
      <fill>
        <patternFill patternType="solid">
          <fgColor rgb="FFFDE2E2"/>
        </patternFill>
      </fill>
    </dxf>
    <dxf>
      <fill>
        <patternFill patternType="solid">
          <fgColor rgb="FFFDE2E2"/>
        </patternFill>
      </fill>
    </dxf>
    <dxf>
      <fill>
        <patternFill patternType="solid">
          <fgColor rgb="FFFDE2E2"/>
        </patternFill>
      </fill>
    </dxf>
    <dxf>
      <fill>
        <patternFill patternType="solid">
          <fgColor rgb="FFFDE2E2"/>
        </patternFill>
      </fill>
    </dxf>
    <dxf>
      <fill>
        <patternFill patternType="solid">
          <fgColor rgb="FFFDE2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hyperlink" Target="https://www.gfoa.org/materials/internal-service-fund-rate-development-and-billing" TargetMode="External"/><Relationship Id="rId2" Type="http://schemas.openxmlformats.org/officeDocument/2006/relationships/hyperlink" Target="https://www.gasb.org/page/PageContent?pageId=/standards-and-guidance/pronouncements/summary--statement-no-34.html" TargetMode="External"/><Relationship Id="rId3" Type="http://schemas.openxmlformats.org/officeDocument/2006/relationships/hyperlink" Target="https://dca.colorado.gov/state-fleet-management/state-fleet-management-motor-pool-ra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FormatPr defaultRowHeight="15" outlineLevelRow="0" outlineLevelCol="0" x14ac:dyDescent="55"/>
  <cols>
    <col min="1" max="1" width="96" customWidth="1"/>
  </cols>
  <sheetData>
    <row r="1" spans="1:1" x14ac:dyDescent="0.25">
      <c r="A1" s="1" t="s">
        <v>0</v>
      </c>
    </row>
    <row r="2" spans="1:1" x14ac:dyDescent="0.25">
      <c r="A2" s="2" t="s">
        <v>1</v>
      </c>
    </row>
    <row r="4" spans="1:6" x14ac:dyDescent="0.25">
      <c r="A4" s="3" t="s">
        <v>2</v>
      </c>
      <c r="B4" s="3"/>
      <c r="C4" s="3"/>
      <c r="D4" s="4" t="s">
        <v>3</v>
      </c>
      <c r="E4" s="4"/>
      <c r="F4" s="4"/>
    </row>
    <row r="6" ht="28" customHeight="1" spans="1:1" x14ac:dyDescent="0.25">
      <c r="A6" s="5" t="s">
        <v>4</v>
      </c>
    </row>
    <row r="7" ht="28" customHeight="1" spans="1:1" x14ac:dyDescent="0.25">
      <c r="A7" s="5" t="s">
        <v>5</v>
      </c>
    </row>
    <row r="8" ht="15" customHeight="1" spans="1:1" x14ac:dyDescent="0.25">
      <c r="A8" s="5" t="s">
        <v>6</v>
      </c>
    </row>
    <row r="9" ht="28" customHeight="1" spans="1:1" x14ac:dyDescent="0.25">
      <c r="A9" s="5" t="s">
        <v>7</v>
      </c>
    </row>
    <row r="10" ht="28" customHeight="1" spans="1:1" x14ac:dyDescent="0.25">
      <c r="A10" s="5" t="s">
        <v>8</v>
      </c>
    </row>
    <row r="11" ht="28" customHeight="1" spans="1:1" x14ac:dyDescent="0.25">
      <c r="A11" s="5" t="s">
        <v>9</v>
      </c>
    </row>
    <row r="12" ht="15" customHeight="1" spans="1:1" x14ac:dyDescent="0.25">
      <c r="A12" s="5" t="s">
        <v>10</v>
      </c>
    </row>
    <row r="14" spans="1:1" x14ac:dyDescent="0.25">
      <c r="A14" s="6" t="s">
        <v>11</v>
      </c>
    </row>
    <row r="15" spans="1:1" x14ac:dyDescent="0.25">
      <c r="A15" s="7" t="s">
        <v>12</v>
      </c>
    </row>
    <row r="16" spans="1:1" x14ac:dyDescent="0.25">
      <c r="A16" s="7" t="s">
        <v>13</v>
      </c>
    </row>
    <row r="17" spans="1:1" x14ac:dyDescent="0.25">
      <c r="A17" s="7" t="s">
        <v>14</v>
      </c>
    </row>
  </sheetData>
  <mergeCells count="2">
    <mergeCell ref="A4:C4"/>
    <mergeCell ref="D4:F4"/>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workbookViewId="0">
      <pane xSplit="2" ySplit="3" topLeftCell="C4" activePane="bottomRight" state="frozen"/>
      <selection pane="bottomRight"/>
    </sheetView>
  </sheetViews>
  <sheetFormatPr defaultRowHeight="15" outlineLevelRow="0" outlineLevelCol="0" x14ac:dyDescent="55"/>
  <cols>
    <col min="1" max="1" width="12" customWidth="1"/>
    <col min="2" max="2" width="34" customWidth="1"/>
    <col min="4" max="4" width="13" customWidth="1"/>
    <col min="5" max="6" width="10" customWidth="1"/>
    <col min="7" max="7" width="12" customWidth="1"/>
    <col min="8" max="10" width="11" customWidth="1"/>
    <col min="11" max="11" width="10" customWidth="1"/>
    <col min="12" max="12" width="11" customWidth="1"/>
    <col min="14" max="14" width="10" customWidth="1"/>
    <col min="15" max="15" width="12" customWidth="1"/>
    <col min="16" max="17" width="10" customWidth="1"/>
  </cols>
  <sheetData>
    <row r="1" spans="1:6" x14ac:dyDescent="0.25">
      <c r="A1" s="3" t="s">
        <v>2</v>
      </c>
      <c r="B1" s="3"/>
      <c r="C1" s="3"/>
      <c r="D1" s="4" t="s">
        <v>3</v>
      </c>
      <c r="E1" s="4"/>
      <c r="F1" s="4"/>
    </row>
    <row r="2" spans="1:17" x14ac:dyDescent="0.25">
      <c r="A2" s="8" t="s">
        <v>15</v>
      </c>
      <c r="B2" s="8"/>
      <c r="C2" s="8"/>
      <c r="D2" s="8"/>
      <c r="E2" s="8"/>
      <c r="F2" s="8"/>
      <c r="G2" s="8"/>
      <c r="H2" s="8"/>
      <c r="I2" s="8"/>
      <c r="J2" s="8"/>
      <c r="K2" s="8"/>
      <c r="L2" s="8"/>
      <c r="M2" s="8"/>
      <c r="N2" s="8"/>
      <c r="O2" s="8"/>
      <c r="P2" s="8"/>
      <c r="Q2" s="8"/>
    </row>
    <row r="3" ht="30" customHeight="1" spans="1:17" x14ac:dyDescent="0.25">
      <c r="A3" s="9" t="s">
        <v>16</v>
      </c>
      <c r="B3" s="9" t="s">
        <v>17</v>
      </c>
      <c r="C3" s="9" t="s">
        <v>18</v>
      </c>
      <c r="D3" s="9" t="s">
        <v>19</v>
      </c>
      <c r="E3" s="9" t="s">
        <v>20</v>
      </c>
      <c r="F3" s="9" t="s">
        <v>21</v>
      </c>
      <c r="G3" s="9" t="s">
        <v>22</v>
      </c>
      <c r="H3" s="9" t="s">
        <v>23</v>
      </c>
      <c r="I3" s="9" t="s">
        <v>24</v>
      </c>
      <c r="J3" s="9" t="s">
        <v>25</v>
      </c>
      <c r="K3" s="9" t="s">
        <v>26</v>
      </c>
      <c r="L3" s="9" t="s">
        <v>27</v>
      </c>
      <c r="M3" s="9" t="s">
        <v>28</v>
      </c>
      <c r="N3" s="9" t="s">
        <v>29</v>
      </c>
      <c r="O3" s="9" t="s">
        <v>30</v>
      </c>
      <c r="P3" s="9" t="s">
        <v>31</v>
      </c>
      <c r="Q3" s="9" t="s">
        <v>32</v>
      </c>
    </row>
    <row r="4" spans="1:17" x14ac:dyDescent="0.25">
      <c r="A4" s="10" t="s">
        <v>33</v>
      </c>
      <c r="B4" s="10" t="s">
        <v>34</v>
      </c>
      <c r="C4" s="10">
        <v>12</v>
      </c>
      <c r="D4" s="11">
        <v>34000</v>
      </c>
      <c r="E4" s="10">
        <v>8</v>
      </c>
      <c r="F4" s="10">
        <v>4</v>
      </c>
      <c r="G4" s="11">
        <v>7000</v>
      </c>
      <c r="H4" s="11">
        <v>900</v>
      </c>
      <c r="I4" s="11">
        <v>250</v>
      </c>
      <c r="J4" s="11">
        <v>700</v>
      </c>
      <c r="K4" s="11">
        <v>0</v>
      </c>
      <c r="L4" s="11">
        <v>9000</v>
      </c>
      <c r="M4" s="10">
        <v>26</v>
      </c>
      <c r="N4" s="12">
        <v>3.6</v>
      </c>
      <c r="O4" s="11">
        <v>900</v>
      </c>
      <c r="P4" s="11">
        <v>300</v>
      </c>
      <c r="Q4" s="10">
        <v>100</v>
      </c>
    </row>
    <row r="5" spans="1:17" x14ac:dyDescent="0.25">
      <c r="A5" s="10" t="s">
        <v>35</v>
      </c>
      <c r="B5" s="10" t="s">
        <v>36</v>
      </c>
      <c r="C5" s="10">
        <v>18</v>
      </c>
      <c r="D5" s="11">
        <v>52000</v>
      </c>
      <c r="E5" s="10">
        <v>8</v>
      </c>
      <c r="F5" s="10">
        <v>4</v>
      </c>
      <c r="G5" s="11">
        <v>14000</v>
      </c>
      <c r="H5" s="11">
        <v>1400</v>
      </c>
      <c r="I5" s="11">
        <v>350</v>
      </c>
      <c r="J5" s="11">
        <v>900</v>
      </c>
      <c r="K5" s="11">
        <v>0</v>
      </c>
      <c r="L5" s="11">
        <v>12000</v>
      </c>
      <c r="M5" s="10">
        <v>14</v>
      </c>
      <c r="N5" s="12">
        <v>3.6</v>
      </c>
      <c r="O5" s="11">
        <v>2400</v>
      </c>
      <c r="P5" s="11">
        <v>600</v>
      </c>
      <c r="Q5" s="10">
        <v>100</v>
      </c>
    </row>
    <row r="6" spans="1:17" x14ac:dyDescent="0.25">
      <c r="A6" s="10" t="s">
        <v>37</v>
      </c>
      <c r="B6" s="10" t="s">
        <v>38</v>
      </c>
      <c r="C6" s="10">
        <v>8</v>
      </c>
      <c r="D6" s="11">
        <v>215000</v>
      </c>
      <c r="E6" s="10">
        <v>12</v>
      </c>
      <c r="F6" s="10">
        <v>4.5</v>
      </c>
      <c r="G6" s="11">
        <v>30000</v>
      </c>
      <c r="H6" s="11">
        <v>3200</v>
      </c>
      <c r="I6" s="11">
        <v>900</v>
      </c>
      <c r="J6" s="11">
        <v>1800</v>
      </c>
      <c r="K6" s="11">
        <v>500</v>
      </c>
      <c r="L6" s="11">
        <v>7000</v>
      </c>
      <c r="M6" s="10">
        <v>6</v>
      </c>
      <c r="N6" s="12">
        <v>3.9</v>
      </c>
      <c r="O6" s="11">
        <v>9500</v>
      </c>
      <c r="P6" s="11">
        <v>2600</v>
      </c>
      <c r="Q6" s="10">
        <v>100</v>
      </c>
    </row>
    <row r="7" spans="1:17" x14ac:dyDescent="0.25">
      <c r="A7" s="10" t="s">
        <v>39</v>
      </c>
      <c r="B7" s="10" t="s">
        <v>40</v>
      </c>
      <c r="C7" s="10">
        <v>5</v>
      </c>
      <c r="D7" s="11">
        <v>340000</v>
      </c>
      <c r="E7" s="10">
        <v>10</v>
      </c>
      <c r="F7" s="10">
        <v>5</v>
      </c>
      <c r="G7" s="11">
        <v>35000</v>
      </c>
      <c r="H7" s="11">
        <v>4800</v>
      </c>
      <c r="I7" s="11">
        <v>1200</v>
      </c>
      <c r="J7" s="11">
        <v>2400</v>
      </c>
      <c r="K7" s="11">
        <v>800</v>
      </c>
      <c r="L7" s="11">
        <v>14000</v>
      </c>
      <c r="M7" s="10">
        <v>3</v>
      </c>
      <c r="N7" s="12">
        <v>3.9</v>
      </c>
      <c r="O7" s="11">
        <v>24000</v>
      </c>
      <c r="P7" s="11">
        <v>5200</v>
      </c>
      <c r="Q7" s="10">
        <v>100</v>
      </c>
    </row>
  </sheetData>
  <mergeCells count="3">
    <mergeCell ref="A1:C1"/>
    <mergeCell ref="D1:F1"/>
    <mergeCell ref="A2:Q2"/>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workbookViewId="0">
      <pane xSplit="2" ySplit="3" topLeftCell="C4" activePane="bottomRight" state="frozen"/>
      <selection pane="bottomRight"/>
    </sheetView>
  </sheetViews>
  <sheetFormatPr defaultRowHeight="15" outlineLevelRow="0" outlineLevelCol="0" x14ac:dyDescent="55"/>
  <cols>
    <col min="1" max="1" width="12" customWidth="1"/>
    <col min="2" max="2" width="32" customWidth="1"/>
    <col min="3" max="3" width="14" customWidth="1"/>
    <col min="4" max="4" width="13" customWidth="1"/>
    <col min="5" max="5" width="12" customWidth="1"/>
    <col min="6" max="7" width="11" customWidth="1"/>
    <col min="8" max="8" width="12" customWidth="1"/>
    <col min="9" max="9" width="11" customWidth="1"/>
    <col min="10" max="10" width="15" customWidth="1"/>
    <col min="11" max="11" width="10" customWidth="1"/>
    <col min="12" max="12" width="11" customWidth="1"/>
    <col min="13" max="13" width="13" customWidth="1"/>
    <col min="14" max="14" width="12" customWidth="1"/>
    <col min="15" max="16" width="13" customWidth="1"/>
    <col min="17" max="17" width="16" customWidth="1"/>
  </cols>
  <sheetData>
    <row r="1" spans="1:6" x14ac:dyDescent="0.25">
      <c r="A1" s="3" t="s">
        <v>2</v>
      </c>
      <c r="B1" s="3"/>
      <c r="C1" s="3"/>
      <c r="D1" s="4" t="s">
        <v>3</v>
      </c>
      <c r="E1" s="4"/>
      <c r="F1" s="4"/>
    </row>
    <row r="3" ht="30" customHeight="1" spans="1:17" x14ac:dyDescent="0.25">
      <c r="A3" s="9" t="s">
        <v>16</v>
      </c>
      <c r="B3" s="9" t="s">
        <v>17</v>
      </c>
      <c r="C3" s="9" t="s">
        <v>41</v>
      </c>
      <c r="D3" s="9" t="s">
        <v>42</v>
      </c>
      <c r="E3" s="9" t="s">
        <v>43</v>
      </c>
      <c r="F3" s="9" t="s">
        <v>44</v>
      </c>
      <c r="G3" s="9" t="s">
        <v>45</v>
      </c>
      <c r="H3" s="9" t="s">
        <v>46</v>
      </c>
      <c r="I3" s="9" t="s">
        <v>47</v>
      </c>
      <c r="J3" s="9" t="s">
        <v>48</v>
      </c>
      <c r="K3" s="9" t="s">
        <v>49</v>
      </c>
      <c r="L3" s="9" t="s">
        <v>50</v>
      </c>
      <c r="M3" s="9" t="s">
        <v>51</v>
      </c>
      <c r="N3" s="9" t="s">
        <v>52</v>
      </c>
      <c r="O3" s="9" t="s">
        <v>53</v>
      </c>
      <c r="P3" s="9" t="s">
        <v>54</v>
      </c>
      <c r="Q3" s="9" t="s">
        <v>55</v>
      </c>
    </row>
    <row r="4" spans="1:17" x14ac:dyDescent="0.25">
      <c r="A4" s="13">
        <f>Classes!$A$4</f>
      </c>
      <c r="B4" s="13">
        <f>INDEX(Classes!$B:$B,MATCH($A4,Classes!$A:$A,0))</f>
      </c>
      <c r="C4" s="14">
        <f>INDEX(Classes!$D:$D,MATCH($A4,Classes!$A:$A,0))*(1+INDEX(Classes!$F:$F,MATCH($A4,Classes!$A:$A,0))/100)^INDEX(Classes!$E:$E,MATCH($A4,Classes!$A:$A,0))</f>
      </c>
      <c r="D4" s="14">
        <f>MAX(0,C4-INDEX(Classes!$G:$G,MATCH($A4,Classes!$A:$A,0)))</f>
      </c>
      <c r="E4" s="15">
        <f>IFERROR(D4/(INDEX(Classes!$E:$E,MATCH($A4,Classes!$A:$A,0))*12),0)</f>
      </c>
      <c r="F4" s="15">
        <f>INDEX(Classes!$H:$H,MATCH($A4,Classes!$A:$A,0))/12</f>
      </c>
      <c r="G4" s="15">
        <f>INDEX(Classes!$I:$I,MATCH($A4,Classes!$A:$A,0))/12</f>
      </c>
      <c r="H4" s="15">
        <f>INDEX(Classes!$J:$J,MATCH($A4,Classes!$A:$A,0))/12</f>
      </c>
      <c r="I4" s="15">
        <f>INDEX(Classes!$K:$K,MATCH($A4,Classes!$A:$A,0))/12</f>
      </c>
      <c r="J4" s="15">
        <f>(E4+F4+G4+H4+I4)*INDEX(Classes!$Q:$Q,MATCH($A4,Classes!$A:$A,0))/100</f>
      </c>
      <c r="K4" s="16">
        <f>IFERROR(INDEX(Classes!$N:$N,MATCH($A4,Classes!$A:$A,0))/INDEX(Classes!$M:$M,MATCH($A4,Classes!$A:$A,0)),0)</f>
      </c>
      <c r="L4" s="16">
        <f>IFERROR((INDEX(Classes!$O:$O,MATCH($A4,Classes!$A:$A,0))+INDEX(Classes!$P:$P,MATCH($A4,Classes!$A:$A,0)))/INDEX(Classes!$L:$L,MATCH($A4,Classes!$A:$A,0)),0)</f>
      </c>
      <c r="M4" s="16">
        <f>(K4+L4)*INDEX(Classes!$Q:$Q,MATCH($A4,Classes!$A:$A,0))/100</f>
      </c>
      <c r="N4" s="16">
        <f>IFERROR((J4*12+M4*INDEX(Classes!$L:$L,MATCH($A4,Classes!$A:$A,0)))/INDEX(Classes!$L:$L,MATCH($A4,Classes!$A:$A,0)),0)</f>
      </c>
      <c r="O4" s="14">
        <f>J4*12+M4*INDEX(Classes!$L:$L,MATCH($A4,Classes!$A:$A,0))</f>
      </c>
      <c r="P4" s="14">
        <f>O4*INDEX(Classes!$C:$C,MATCH($A4,Classes!$A:$A,0))</f>
      </c>
      <c r="Q4" s="17">
        <f>D4-MAX(0,INDEX(Classes!$D:$D,MATCH($A4,Classes!$A:$A,0))-INDEX(Classes!$G:$G,MATCH($A4,Classes!$A:$A,0)))</f>
      </c>
    </row>
    <row r="5" spans="1:17" x14ac:dyDescent="0.25">
      <c r="A5" s="13">
        <f>Classes!$A$5</f>
      </c>
      <c r="B5" s="13">
        <f>INDEX(Classes!$B:$B,MATCH($A5,Classes!$A:$A,0))</f>
      </c>
      <c r="C5" s="14">
        <f>INDEX(Classes!$D:$D,MATCH($A5,Classes!$A:$A,0))*(1+INDEX(Classes!$F:$F,MATCH($A5,Classes!$A:$A,0))/100)^INDEX(Classes!$E:$E,MATCH($A5,Classes!$A:$A,0))</f>
      </c>
      <c r="D5" s="14">
        <f>MAX(0,C5-INDEX(Classes!$G:$G,MATCH($A5,Classes!$A:$A,0)))</f>
      </c>
      <c r="E5" s="15">
        <f>IFERROR(D5/(INDEX(Classes!$E:$E,MATCH($A5,Classes!$A:$A,0))*12),0)</f>
      </c>
      <c r="F5" s="15">
        <f>INDEX(Classes!$H:$H,MATCH($A5,Classes!$A:$A,0))/12</f>
      </c>
      <c r="G5" s="15">
        <f>INDEX(Classes!$I:$I,MATCH($A5,Classes!$A:$A,0))/12</f>
      </c>
      <c r="H5" s="15">
        <f>INDEX(Classes!$J:$J,MATCH($A5,Classes!$A:$A,0))/12</f>
      </c>
      <c r="I5" s="15">
        <f>INDEX(Classes!$K:$K,MATCH($A5,Classes!$A:$A,0))/12</f>
      </c>
      <c r="J5" s="15">
        <f>(E5+F5+G5+H5+I5)*INDEX(Classes!$Q:$Q,MATCH($A5,Classes!$A:$A,0))/100</f>
      </c>
      <c r="K5" s="16">
        <f>IFERROR(INDEX(Classes!$N:$N,MATCH($A5,Classes!$A:$A,0))/INDEX(Classes!$M:$M,MATCH($A5,Classes!$A:$A,0)),0)</f>
      </c>
      <c r="L5" s="16">
        <f>IFERROR((INDEX(Classes!$O:$O,MATCH($A5,Classes!$A:$A,0))+INDEX(Classes!$P:$P,MATCH($A5,Classes!$A:$A,0)))/INDEX(Classes!$L:$L,MATCH($A5,Classes!$A:$A,0)),0)</f>
      </c>
      <c r="M5" s="16">
        <f>(K5+L5)*INDEX(Classes!$Q:$Q,MATCH($A5,Classes!$A:$A,0))/100</f>
      </c>
      <c r="N5" s="16">
        <f>IFERROR((J5*12+M5*INDEX(Classes!$L:$L,MATCH($A5,Classes!$A:$A,0)))/INDEX(Classes!$L:$L,MATCH($A5,Classes!$A:$A,0)),0)</f>
      </c>
      <c r="O5" s="14">
        <f>J5*12+M5*INDEX(Classes!$L:$L,MATCH($A5,Classes!$A:$A,0))</f>
      </c>
      <c r="P5" s="14">
        <f>O5*INDEX(Classes!$C:$C,MATCH($A5,Classes!$A:$A,0))</f>
      </c>
      <c r="Q5" s="17">
        <f>D5-MAX(0,INDEX(Classes!$D:$D,MATCH($A5,Classes!$A:$A,0))-INDEX(Classes!$G:$G,MATCH($A5,Classes!$A:$A,0)))</f>
      </c>
    </row>
    <row r="6" spans="1:17" x14ac:dyDescent="0.25">
      <c r="A6" s="13">
        <f>Classes!$A$6</f>
      </c>
      <c r="B6" s="13">
        <f>INDEX(Classes!$B:$B,MATCH($A6,Classes!$A:$A,0))</f>
      </c>
      <c r="C6" s="14">
        <f>INDEX(Classes!$D:$D,MATCH($A6,Classes!$A:$A,0))*(1+INDEX(Classes!$F:$F,MATCH($A6,Classes!$A:$A,0))/100)^INDEX(Classes!$E:$E,MATCH($A6,Classes!$A:$A,0))</f>
      </c>
      <c r="D6" s="14">
        <f>MAX(0,C6-INDEX(Classes!$G:$G,MATCH($A6,Classes!$A:$A,0)))</f>
      </c>
      <c r="E6" s="15">
        <f>IFERROR(D6/(INDEX(Classes!$E:$E,MATCH($A6,Classes!$A:$A,0))*12),0)</f>
      </c>
      <c r="F6" s="15">
        <f>INDEX(Classes!$H:$H,MATCH($A6,Classes!$A:$A,0))/12</f>
      </c>
      <c r="G6" s="15">
        <f>INDEX(Classes!$I:$I,MATCH($A6,Classes!$A:$A,0))/12</f>
      </c>
      <c r="H6" s="15">
        <f>INDEX(Classes!$J:$J,MATCH($A6,Classes!$A:$A,0))/12</f>
      </c>
      <c r="I6" s="15">
        <f>INDEX(Classes!$K:$K,MATCH($A6,Classes!$A:$A,0))/12</f>
      </c>
      <c r="J6" s="15">
        <f>(E6+F6+G6+H6+I6)*INDEX(Classes!$Q:$Q,MATCH($A6,Classes!$A:$A,0))/100</f>
      </c>
      <c r="K6" s="16">
        <f>IFERROR(INDEX(Classes!$N:$N,MATCH($A6,Classes!$A:$A,0))/INDEX(Classes!$M:$M,MATCH($A6,Classes!$A:$A,0)),0)</f>
      </c>
      <c r="L6" s="16">
        <f>IFERROR((INDEX(Classes!$O:$O,MATCH($A6,Classes!$A:$A,0))+INDEX(Classes!$P:$P,MATCH($A6,Classes!$A:$A,0)))/INDEX(Classes!$L:$L,MATCH($A6,Classes!$A:$A,0)),0)</f>
      </c>
      <c r="M6" s="16">
        <f>(K6+L6)*INDEX(Classes!$Q:$Q,MATCH($A6,Classes!$A:$A,0))/100</f>
      </c>
      <c r="N6" s="16">
        <f>IFERROR((J6*12+M6*INDEX(Classes!$L:$L,MATCH($A6,Classes!$A:$A,0)))/INDEX(Classes!$L:$L,MATCH($A6,Classes!$A:$A,0)),0)</f>
      </c>
      <c r="O6" s="14">
        <f>J6*12+M6*INDEX(Classes!$L:$L,MATCH($A6,Classes!$A:$A,0))</f>
      </c>
      <c r="P6" s="14">
        <f>O6*INDEX(Classes!$C:$C,MATCH($A6,Classes!$A:$A,0))</f>
      </c>
      <c r="Q6" s="17">
        <f>D6-MAX(0,INDEX(Classes!$D:$D,MATCH($A6,Classes!$A:$A,0))-INDEX(Classes!$G:$G,MATCH($A6,Classes!$A:$A,0)))</f>
      </c>
    </row>
    <row r="7" spans="1:17" x14ac:dyDescent="0.25">
      <c r="A7" s="13">
        <f>Classes!$A$7</f>
      </c>
      <c r="B7" s="13">
        <f>INDEX(Classes!$B:$B,MATCH($A7,Classes!$A:$A,0))</f>
      </c>
      <c r="C7" s="14">
        <f>INDEX(Classes!$D:$D,MATCH($A7,Classes!$A:$A,0))*(1+INDEX(Classes!$F:$F,MATCH($A7,Classes!$A:$A,0))/100)^INDEX(Classes!$E:$E,MATCH($A7,Classes!$A:$A,0))</f>
      </c>
      <c r="D7" s="14">
        <f>MAX(0,C7-INDEX(Classes!$G:$G,MATCH($A7,Classes!$A:$A,0)))</f>
      </c>
      <c r="E7" s="15">
        <f>IFERROR(D7/(INDEX(Classes!$E:$E,MATCH($A7,Classes!$A:$A,0))*12),0)</f>
      </c>
      <c r="F7" s="15">
        <f>INDEX(Classes!$H:$H,MATCH($A7,Classes!$A:$A,0))/12</f>
      </c>
      <c r="G7" s="15">
        <f>INDEX(Classes!$I:$I,MATCH($A7,Classes!$A:$A,0))/12</f>
      </c>
      <c r="H7" s="15">
        <f>INDEX(Classes!$J:$J,MATCH($A7,Classes!$A:$A,0))/12</f>
      </c>
      <c r="I7" s="15">
        <f>INDEX(Classes!$K:$K,MATCH($A7,Classes!$A:$A,0))/12</f>
      </c>
      <c r="J7" s="15">
        <f>(E7+F7+G7+H7+I7)*INDEX(Classes!$Q:$Q,MATCH($A7,Classes!$A:$A,0))/100</f>
      </c>
      <c r="K7" s="16">
        <f>IFERROR(INDEX(Classes!$N:$N,MATCH($A7,Classes!$A:$A,0))/INDEX(Classes!$M:$M,MATCH($A7,Classes!$A:$A,0)),0)</f>
      </c>
      <c r="L7" s="16">
        <f>IFERROR((INDEX(Classes!$O:$O,MATCH($A7,Classes!$A:$A,0))+INDEX(Classes!$P:$P,MATCH($A7,Classes!$A:$A,0)))/INDEX(Classes!$L:$L,MATCH($A7,Classes!$A:$A,0)),0)</f>
      </c>
      <c r="M7" s="16">
        <f>(K7+L7)*INDEX(Classes!$Q:$Q,MATCH($A7,Classes!$A:$A,0))/100</f>
      </c>
      <c r="N7" s="16">
        <f>IFERROR((J7*12+M7*INDEX(Classes!$L:$L,MATCH($A7,Classes!$A:$A,0)))/INDEX(Classes!$L:$L,MATCH($A7,Classes!$A:$A,0)),0)</f>
      </c>
      <c r="O7" s="14">
        <f>J7*12+M7*INDEX(Classes!$L:$L,MATCH($A7,Classes!$A:$A,0))</f>
      </c>
      <c r="P7" s="14">
        <f>O7*INDEX(Classes!$C:$C,MATCH($A7,Classes!$A:$A,0))</f>
      </c>
      <c r="Q7" s="17">
        <f>D7-MAX(0,INDEX(Classes!$D:$D,MATCH($A7,Classes!$A:$A,0))-INDEX(Classes!$G:$G,MATCH($A7,Classes!$A:$A,0)))</f>
      </c>
    </row>
    <row r="9" spans="1:8" x14ac:dyDescent="0.25">
      <c r="A9" s="18" t="s">
        <v>56</v>
      </c>
      <c r="B9" s="18"/>
      <c r="C9" s="18"/>
      <c r="D9" s="18"/>
      <c r="E9" s="18"/>
      <c r="F9" s="18"/>
      <c r="G9" s="18"/>
      <c r="H9" s="18"/>
    </row>
  </sheetData>
  <mergeCells count="3">
    <mergeCell ref="A1:C1"/>
    <mergeCell ref="D1:F1"/>
    <mergeCell ref="A9:H9"/>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
  <sheetFormatPr defaultRowHeight="15" outlineLevelRow="0" outlineLevelCol="0" x14ac:dyDescent="55"/>
  <cols>
    <col min="1" max="1" width="14" customWidth="1"/>
    <col min="2" max="2" width="40" customWidth="1"/>
    <col min="3" max="3" width="8" customWidth="1"/>
    <col min="4" max="4" width="16" customWidth="1"/>
    <col min="5" max="5" width="15" customWidth="1"/>
  </cols>
  <sheetData>
    <row r="1" spans="1:1" x14ac:dyDescent="0.25">
      <c r="A1" s="19" t="s">
        <v>57</v>
      </c>
    </row>
    <row r="2" spans="1:3" x14ac:dyDescent="0.25">
      <c r="A2" s="20" t="s">
        <v>58</v>
      </c>
      <c r="C2" s="21"/>
    </row>
    <row r="3" ht="30" customHeight="1" spans="1:5" x14ac:dyDescent="0.25">
      <c r="A3" s="9" t="s">
        <v>16</v>
      </c>
      <c r="B3" s="9" t="s">
        <v>17</v>
      </c>
      <c r="C3" s="9" t="s">
        <v>59</v>
      </c>
      <c r="D3" s="9" t="s">
        <v>60</v>
      </c>
      <c r="E3" s="9" t="s">
        <v>61</v>
      </c>
    </row>
    <row r="4" spans="1:5" x14ac:dyDescent="0.25">
      <c r="A4" s="22">
        <f>'Rate build'!A4</f>
      </c>
      <c r="B4" s="22">
        <f>'Rate build'!B4</f>
      </c>
      <c r="C4" s="22">
        <f>INDEX(Classes!$C:$C,MATCH($A4,Classes!$A:$A,0))</f>
      </c>
      <c r="D4" s="23">
        <f>'Rate build'!J4</f>
      </c>
      <c r="E4" s="24">
        <f>'Rate build'!M4</f>
      </c>
    </row>
    <row r="5" spans="1:5" x14ac:dyDescent="0.25">
      <c r="A5" s="22">
        <f>'Rate build'!A5</f>
      </c>
      <c r="B5" s="22">
        <f>'Rate build'!B5</f>
      </c>
      <c r="C5" s="22">
        <f>INDEX(Classes!$C:$C,MATCH($A5,Classes!$A:$A,0))</f>
      </c>
      <c r="D5" s="23">
        <f>'Rate build'!J5</f>
      </c>
      <c r="E5" s="24">
        <f>'Rate build'!M5</f>
      </c>
    </row>
    <row r="6" spans="1:5" x14ac:dyDescent="0.25">
      <c r="A6" s="22">
        <f>'Rate build'!A6</f>
      </c>
      <c r="B6" s="22">
        <f>'Rate build'!B6</f>
      </c>
      <c r="C6" s="22">
        <f>INDEX(Classes!$C:$C,MATCH($A6,Classes!$A:$A,0))</f>
      </c>
      <c r="D6" s="23">
        <f>'Rate build'!J6</f>
      </c>
      <c r="E6" s="24">
        <f>'Rate build'!M6</f>
      </c>
    </row>
    <row r="7" spans="1:5" x14ac:dyDescent="0.25">
      <c r="A7" s="22">
        <f>'Rate build'!A7</f>
      </c>
      <c r="B7" s="22">
        <f>'Rate build'!B7</f>
      </c>
      <c r="C7" s="22">
        <f>INDEX(Classes!$C:$C,MATCH($A7,Classes!$A:$A,0))</f>
      </c>
      <c r="D7" s="23">
        <f>'Rate build'!J7</f>
      </c>
      <c r="E7" s="24">
        <f>'Rate build'!M7</f>
      </c>
    </row>
    <row r="10" spans="1:5" x14ac:dyDescent="0.25">
      <c r="A10" s="6" t="s">
        <v>62</v>
      </c>
      <c r="B10" s="25"/>
      <c r="D10" s="6" t="s">
        <v>63</v>
      </c>
      <c r="E10" s="25"/>
    </row>
    <row r="12" spans="1:5" x14ac:dyDescent="0.25">
      <c r="A12" s="26" t="s">
        <v>64</v>
      </c>
      <c r="B12" s="26"/>
      <c r="C12" s="26"/>
      <c r="D12" s="26"/>
      <c r="E12" s="26"/>
    </row>
  </sheetData>
  <mergeCells count="1">
    <mergeCell ref="A12:E12"/>
  </mergeCells>
  <pageMargins left="0.5" right="0.5" top="0.6" bottom="0.6" header="0.3" footer="0.3"/>
  <pageSetup orientation="landscape" horizontalDpi="4294967295" verticalDpi="4294967295" scale="100" fitToWidth="1" fitToHeigh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workbookViewId="0">
      <pane xSplit="1" ySplit="3" topLeftCell="B4" activePane="bottomRight" state="frozen"/>
      <selection pane="bottomRight"/>
    </sheetView>
  </sheetViews>
  <sheetFormatPr defaultRowHeight="15" outlineLevelRow="0" outlineLevelCol="0" x14ac:dyDescent="55"/>
  <cols>
    <col min="1" max="1" width="12" customWidth="1"/>
    <col min="2" max="17" width="13" customWidth="1"/>
  </cols>
  <sheetData>
    <row r="1" spans="1:6" x14ac:dyDescent="0.25">
      <c r="A1" s="3" t="s">
        <v>2</v>
      </c>
      <c r="B1" s="3"/>
      <c r="C1" s="3"/>
      <c r="D1" s="4" t="s">
        <v>3</v>
      </c>
      <c r="E1" s="4"/>
      <c r="F1" s="4"/>
    </row>
    <row r="2" spans="2:17" x14ac:dyDescent="0.25">
      <c r="B2" s="27" t="s">
        <v>33</v>
      </c>
      <c r="C2" s="27"/>
      <c r="D2" s="27"/>
      <c r="E2" s="27"/>
      <c r="F2" s="27" t="s">
        <v>35</v>
      </c>
      <c r="G2" s="27"/>
      <c r="H2" s="27"/>
      <c r="I2" s="27"/>
      <c r="J2" s="27" t="s">
        <v>37</v>
      </c>
      <c r="K2" s="27"/>
      <c r="L2" s="27"/>
      <c r="M2" s="27"/>
      <c r="N2" s="27" t="s">
        <v>39</v>
      </c>
      <c r="O2" s="27"/>
      <c r="P2" s="27"/>
      <c r="Q2" s="27"/>
    </row>
    <row r="3" spans="1:17" x14ac:dyDescent="0.25">
      <c r="A3" s="28" t="s">
        <v>65</v>
      </c>
      <c r="B3" s="29" t="s">
        <v>66</v>
      </c>
      <c r="C3" s="29" t="s">
        <v>67</v>
      </c>
      <c r="D3" s="29" t="s">
        <v>68</v>
      </c>
      <c r="E3" s="29" t="s">
        <v>69</v>
      </c>
      <c r="F3" s="29" t="s">
        <v>66</v>
      </c>
      <c r="G3" s="29" t="s">
        <v>67</v>
      </c>
      <c r="H3" s="29" t="s">
        <v>68</v>
      </c>
      <c r="I3" s="29" t="s">
        <v>69</v>
      </c>
      <c r="J3" s="29" t="s">
        <v>66</v>
      </c>
      <c r="K3" s="29" t="s">
        <v>67</v>
      </c>
      <c r="L3" s="29" t="s">
        <v>68</v>
      </c>
      <c r="M3" s="29" t="s">
        <v>69</v>
      </c>
      <c r="N3" s="29" t="s">
        <v>66</v>
      </c>
      <c r="O3" s="29" t="s">
        <v>67</v>
      </c>
      <c r="P3" s="29" t="s">
        <v>68</v>
      </c>
      <c r="Q3" s="29" t="s">
        <v>69</v>
      </c>
    </row>
    <row r="4" spans="1:17" x14ac:dyDescent="0.25">
      <c r="A4" s="20" t="s">
        <v>70</v>
      </c>
      <c r="B4" s="14">
        <f>'Rate build'!P4/12</f>
      </c>
      <c r="C4" s="11"/>
      <c r="D4" s="14">
        <f>IF(C4="","",C4-B4)</f>
      </c>
      <c r="E4" s="30">
        <f>IFERROR(IF(C4="","",(SUM(C$4:C4)-SUM(B$4:B4))/SUM(B$4:B4)),"")</f>
      </c>
      <c r="F4" s="14">
        <f>'Rate build'!P5/12</f>
      </c>
      <c r="G4" s="11"/>
      <c r="H4" s="14">
        <f>IF(G4="","",G4-F4)</f>
      </c>
      <c r="I4" s="30">
        <f>IFERROR(IF(G4="","",(SUM(G$4:G4)-SUM(F$4:F4))/SUM(F$4:F4)),"")</f>
      </c>
      <c r="J4" s="14">
        <f>'Rate build'!P6/12</f>
      </c>
      <c r="K4" s="11"/>
      <c r="L4" s="14">
        <f>IF(K4="","",K4-J4)</f>
      </c>
      <c r="M4" s="30">
        <f>IFERROR(IF(K4="","",(SUM(K$4:K4)-SUM(J$4:J4))/SUM(J$4:J4)),"")</f>
      </c>
      <c r="N4" s="14">
        <f>'Rate build'!P7/12</f>
      </c>
      <c r="O4" s="11"/>
      <c r="P4" s="14">
        <f>IF(O4="","",O4-N4)</f>
      </c>
      <c r="Q4" s="30">
        <f>IFERROR(IF(O4="","",(SUM(O$4:O4)-SUM(N$4:N4))/SUM(N$4:N4)),"")</f>
      </c>
    </row>
    <row r="5" spans="1:17" x14ac:dyDescent="0.25">
      <c r="A5" s="20" t="s">
        <v>71</v>
      </c>
      <c r="B5" s="14">
        <f>'Rate build'!P4/12</f>
      </c>
      <c r="C5" s="11"/>
      <c r="D5" s="14">
        <f>IF(C5="","",C5-B5)</f>
      </c>
      <c r="E5" s="30">
        <f>IFERROR(IF(C5="","",(SUM(C$4:C5)-SUM(B$4:B5))/SUM(B$4:B5)),"")</f>
      </c>
      <c r="F5" s="14">
        <f>'Rate build'!P5/12</f>
      </c>
      <c r="G5" s="11"/>
      <c r="H5" s="14">
        <f>IF(G5="","",G5-F5)</f>
      </c>
      <c r="I5" s="30">
        <f>IFERROR(IF(G5="","",(SUM(G$4:G5)-SUM(F$4:F5))/SUM(F$4:F5)),"")</f>
      </c>
      <c r="J5" s="14">
        <f>'Rate build'!P6/12</f>
      </c>
      <c r="K5" s="11"/>
      <c r="L5" s="14">
        <f>IF(K5="","",K5-J5)</f>
      </c>
      <c r="M5" s="30">
        <f>IFERROR(IF(K5="","",(SUM(K$4:K5)-SUM(J$4:J5))/SUM(J$4:J5)),"")</f>
      </c>
      <c r="N5" s="14">
        <f>'Rate build'!P7/12</f>
      </c>
      <c r="O5" s="11"/>
      <c r="P5" s="14">
        <f>IF(O5="","",O5-N5)</f>
      </c>
      <c r="Q5" s="30">
        <f>IFERROR(IF(O5="","",(SUM(O$4:O5)-SUM(N$4:N5))/SUM(N$4:N5)),"")</f>
      </c>
    </row>
    <row r="6" spans="1:17" x14ac:dyDescent="0.25">
      <c r="A6" s="20" t="s">
        <v>72</v>
      </c>
      <c r="B6" s="14">
        <f>'Rate build'!P4/12</f>
      </c>
      <c r="C6" s="11"/>
      <c r="D6" s="14">
        <f>IF(C6="","",C6-B6)</f>
      </c>
      <c r="E6" s="30">
        <f>IFERROR(IF(C6="","",(SUM(C$4:C6)-SUM(B$4:B6))/SUM(B$4:B6)),"")</f>
      </c>
      <c r="F6" s="14">
        <f>'Rate build'!P5/12</f>
      </c>
      <c r="G6" s="11"/>
      <c r="H6" s="14">
        <f>IF(G6="","",G6-F6)</f>
      </c>
      <c r="I6" s="30">
        <f>IFERROR(IF(G6="","",(SUM(G$4:G6)-SUM(F$4:F6))/SUM(F$4:F6)),"")</f>
      </c>
      <c r="J6" s="14">
        <f>'Rate build'!P6/12</f>
      </c>
      <c r="K6" s="11"/>
      <c r="L6" s="14">
        <f>IF(K6="","",K6-J6)</f>
      </c>
      <c r="M6" s="30">
        <f>IFERROR(IF(K6="","",(SUM(K$4:K6)-SUM(J$4:J6))/SUM(J$4:J6)),"")</f>
      </c>
      <c r="N6" s="14">
        <f>'Rate build'!P7/12</f>
      </c>
      <c r="O6" s="11"/>
      <c r="P6" s="14">
        <f>IF(O6="","",O6-N6)</f>
      </c>
      <c r="Q6" s="30">
        <f>IFERROR(IF(O6="","",(SUM(O$4:O6)-SUM(N$4:N6))/SUM(N$4:N6)),"")</f>
      </c>
    </row>
    <row r="7" spans="1:17" x14ac:dyDescent="0.25">
      <c r="A7" s="20" t="s">
        <v>73</v>
      </c>
      <c r="B7" s="14">
        <f>'Rate build'!P4/12</f>
      </c>
      <c r="C7" s="11"/>
      <c r="D7" s="14">
        <f>IF(C7="","",C7-B7)</f>
      </c>
      <c r="E7" s="30">
        <f>IFERROR(IF(C7="","",(SUM(C$4:C7)-SUM(B$4:B7))/SUM(B$4:B7)),"")</f>
      </c>
      <c r="F7" s="14">
        <f>'Rate build'!P5/12</f>
      </c>
      <c r="G7" s="11"/>
      <c r="H7" s="14">
        <f>IF(G7="","",G7-F7)</f>
      </c>
      <c r="I7" s="30">
        <f>IFERROR(IF(G7="","",(SUM(G$4:G7)-SUM(F$4:F7))/SUM(F$4:F7)),"")</f>
      </c>
      <c r="J7" s="14">
        <f>'Rate build'!P6/12</f>
      </c>
      <c r="K7" s="11"/>
      <c r="L7" s="14">
        <f>IF(K7="","",K7-J7)</f>
      </c>
      <c r="M7" s="30">
        <f>IFERROR(IF(K7="","",(SUM(K$4:K7)-SUM(J$4:J7))/SUM(J$4:J7)),"")</f>
      </c>
      <c r="N7" s="14">
        <f>'Rate build'!P7/12</f>
      </c>
      <c r="O7" s="11"/>
      <c r="P7" s="14">
        <f>IF(O7="","",O7-N7)</f>
      </c>
      <c r="Q7" s="30">
        <f>IFERROR(IF(O7="","",(SUM(O$4:O7)-SUM(N$4:N7))/SUM(N$4:N7)),"")</f>
      </c>
    </row>
    <row r="8" spans="1:17" x14ac:dyDescent="0.25">
      <c r="A8" s="20" t="s">
        <v>74</v>
      </c>
      <c r="B8" s="14">
        <f>'Rate build'!P4/12</f>
      </c>
      <c r="C8" s="11"/>
      <c r="D8" s="14">
        <f>IF(C8="","",C8-B8)</f>
      </c>
      <c r="E8" s="30">
        <f>IFERROR(IF(C8="","",(SUM(C$4:C8)-SUM(B$4:B8))/SUM(B$4:B8)),"")</f>
      </c>
      <c r="F8" s="14">
        <f>'Rate build'!P5/12</f>
      </c>
      <c r="G8" s="11"/>
      <c r="H8" s="14">
        <f>IF(G8="","",G8-F8)</f>
      </c>
      <c r="I8" s="30">
        <f>IFERROR(IF(G8="","",(SUM(G$4:G8)-SUM(F$4:F8))/SUM(F$4:F8)),"")</f>
      </c>
      <c r="J8" s="14">
        <f>'Rate build'!P6/12</f>
      </c>
      <c r="K8" s="11"/>
      <c r="L8" s="14">
        <f>IF(K8="","",K8-J8)</f>
      </c>
      <c r="M8" s="30">
        <f>IFERROR(IF(K8="","",(SUM(K$4:K8)-SUM(J$4:J8))/SUM(J$4:J8)),"")</f>
      </c>
      <c r="N8" s="14">
        <f>'Rate build'!P7/12</f>
      </c>
      <c r="O8" s="11"/>
      <c r="P8" s="14">
        <f>IF(O8="","",O8-N8)</f>
      </c>
      <c r="Q8" s="30">
        <f>IFERROR(IF(O8="","",(SUM(O$4:O8)-SUM(N$4:N8))/SUM(N$4:N8)),"")</f>
      </c>
    </row>
    <row r="9" spans="1:17" x14ac:dyDescent="0.25">
      <c r="A9" s="20" t="s">
        <v>75</v>
      </c>
      <c r="B9" s="14">
        <f>'Rate build'!P4/12</f>
      </c>
      <c r="C9" s="11"/>
      <c r="D9" s="14">
        <f>IF(C9="","",C9-B9)</f>
      </c>
      <c r="E9" s="30">
        <f>IFERROR(IF(C9="","",(SUM(C$4:C9)-SUM(B$4:B9))/SUM(B$4:B9)),"")</f>
      </c>
      <c r="F9" s="14">
        <f>'Rate build'!P5/12</f>
      </c>
      <c r="G9" s="11"/>
      <c r="H9" s="14">
        <f>IF(G9="","",G9-F9)</f>
      </c>
      <c r="I9" s="30">
        <f>IFERROR(IF(G9="","",(SUM(G$4:G9)-SUM(F$4:F9))/SUM(F$4:F9)),"")</f>
      </c>
      <c r="J9" s="14">
        <f>'Rate build'!P6/12</f>
      </c>
      <c r="K9" s="11"/>
      <c r="L9" s="14">
        <f>IF(K9="","",K9-J9)</f>
      </c>
      <c r="M9" s="30">
        <f>IFERROR(IF(K9="","",(SUM(K$4:K9)-SUM(J$4:J9))/SUM(J$4:J9)),"")</f>
      </c>
      <c r="N9" s="14">
        <f>'Rate build'!P7/12</f>
      </c>
      <c r="O9" s="11"/>
      <c r="P9" s="14">
        <f>IF(O9="","",O9-N9)</f>
      </c>
      <c r="Q9" s="30">
        <f>IFERROR(IF(O9="","",(SUM(O$4:O9)-SUM(N$4:N9))/SUM(N$4:N9)),"")</f>
      </c>
    </row>
    <row r="10" spans="1:17" x14ac:dyDescent="0.25">
      <c r="A10" s="20" t="s">
        <v>76</v>
      </c>
      <c r="B10" s="14">
        <f>'Rate build'!P4/12</f>
      </c>
      <c r="C10" s="11"/>
      <c r="D10" s="14">
        <f>IF(C10="","",C10-B10)</f>
      </c>
      <c r="E10" s="30">
        <f>IFERROR(IF(C10="","",(SUM(C$4:C10)-SUM(B$4:B10))/SUM(B$4:B10)),"")</f>
      </c>
      <c r="F10" s="14">
        <f>'Rate build'!P5/12</f>
      </c>
      <c r="G10" s="11"/>
      <c r="H10" s="14">
        <f>IF(G10="","",G10-F10)</f>
      </c>
      <c r="I10" s="30">
        <f>IFERROR(IF(G10="","",(SUM(G$4:G10)-SUM(F$4:F10))/SUM(F$4:F10)),"")</f>
      </c>
      <c r="J10" s="14">
        <f>'Rate build'!P6/12</f>
      </c>
      <c r="K10" s="11"/>
      <c r="L10" s="14">
        <f>IF(K10="","",K10-J10)</f>
      </c>
      <c r="M10" s="30">
        <f>IFERROR(IF(K10="","",(SUM(K$4:K10)-SUM(J$4:J10))/SUM(J$4:J10)),"")</f>
      </c>
      <c r="N10" s="14">
        <f>'Rate build'!P7/12</f>
      </c>
      <c r="O10" s="11"/>
      <c r="P10" s="14">
        <f>IF(O10="","",O10-N10)</f>
      </c>
      <c r="Q10" s="30">
        <f>IFERROR(IF(O10="","",(SUM(O$4:O10)-SUM(N$4:N10))/SUM(N$4:N10)),"")</f>
      </c>
    </row>
    <row r="11" spans="1:17" x14ac:dyDescent="0.25">
      <c r="A11" s="20" t="s">
        <v>77</v>
      </c>
      <c r="B11" s="14">
        <f>'Rate build'!P4/12</f>
      </c>
      <c r="C11" s="11"/>
      <c r="D11" s="14">
        <f>IF(C11="","",C11-B11)</f>
      </c>
      <c r="E11" s="30">
        <f>IFERROR(IF(C11="","",(SUM(C$4:C11)-SUM(B$4:B11))/SUM(B$4:B11)),"")</f>
      </c>
      <c r="F11" s="14">
        <f>'Rate build'!P5/12</f>
      </c>
      <c r="G11" s="11"/>
      <c r="H11" s="14">
        <f>IF(G11="","",G11-F11)</f>
      </c>
      <c r="I11" s="30">
        <f>IFERROR(IF(G11="","",(SUM(G$4:G11)-SUM(F$4:F11))/SUM(F$4:F11)),"")</f>
      </c>
      <c r="J11" s="14">
        <f>'Rate build'!P6/12</f>
      </c>
      <c r="K11" s="11"/>
      <c r="L11" s="14">
        <f>IF(K11="","",K11-J11)</f>
      </c>
      <c r="M11" s="30">
        <f>IFERROR(IF(K11="","",(SUM(K$4:K11)-SUM(J$4:J11))/SUM(J$4:J11)),"")</f>
      </c>
      <c r="N11" s="14">
        <f>'Rate build'!P7/12</f>
      </c>
      <c r="O11" s="11"/>
      <c r="P11" s="14">
        <f>IF(O11="","",O11-N11)</f>
      </c>
      <c r="Q11" s="30">
        <f>IFERROR(IF(O11="","",(SUM(O$4:O11)-SUM(N$4:N11))/SUM(N$4:N11)),"")</f>
      </c>
    </row>
    <row r="12" spans="1:17" x14ac:dyDescent="0.25">
      <c r="A12" s="20" t="s">
        <v>78</v>
      </c>
      <c r="B12" s="14">
        <f>'Rate build'!P4/12</f>
      </c>
      <c r="C12" s="11"/>
      <c r="D12" s="14">
        <f>IF(C12="","",C12-B12)</f>
      </c>
      <c r="E12" s="30">
        <f>IFERROR(IF(C12="","",(SUM(C$4:C12)-SUM(B$4:B12))/SUM(B$4:B12)),"")</f>
      </c>
      <c r="F12" s="14">
        <f>'Rate build'!P5/12</f>
      </c>
      <c r="G12" s="11"/>
      <c r="H12" s="14">
        <f>IF(G12="","",G12-F12)</f>
      </c>
      <c r="I12" s="30">
        <f>IFERROR(IF(G12="","",(SUM(G$4:G12)-SUM(F$4:F12))/SUM(F$4:F12)),"")</f>
      </c>
      <c r="J12" s="14">
        <f>'Rate build'!P6/12</f>
      </c>
      <c r="K12" s="11"/>
      <c r="L12" s="14">
        <f>IF(K12="","",K12-J12)</f>
      </c>
      <c r="M12" s="30">
        <f>IFERROR(IF(K12="","",(SUM(K$4:K12)-SUM(J$4:J12))/SUM(J$4:J12)),"")</f>
      </c>
      <c r="N12" s="14">
        <f>'Rate build'!P7/12</f>
      </c>
      <c r="O12" s="11"/>
      <c r="P12" s="14">
        <f>IF(O12="","",O12-N12)</f>
      </c>
      <c r="Q12" s="30">
        <f>IFERROR(IF(O12="","",(SUM(O$4:O12)-SUM(N$4:N12))/SUM(N$4:N12)),"")</f>
      </c>
    </row>
    <row r="13" spans="1:17" x14ac:dyDescent="0.25">
      <c r="A13" s="20" t="s">
        <v>79</v>
      </c>
      <c r="B13" s="14">
        <f>'Rate build'!P4/12</f>
      </c>
      <c r="C13" s="11"/>
      <c r="D13" s="14">
        <f>IF(C13="","",C13-B13)</f>
      </c>
      <c r="E13" s="30">
        <f>IFERROR(IF(C13="","",(SUM(C$4:C13)-SUM(B$4:B13))/SUM(B$4:B13)),"")</f>
      </c>
      <c r="F13" s="14">
        <f>'Rate build'!P5/12</f>
      </c>
      <c r="G13" s="11"/>
      <c r="H13" s="14">
        <f>IF(G13="","",G13-F13)</f>
      </c>
      <c r="I13" s="30">
        <f>IFERROR(IF(G13="","",(SUM(G$4:G13)-SUM(F$4:F13))/SUM(F$4:F13)),"")</f>
      </c>
      <c r="J13" s="14">
        <f>'Rate build'!P6/12</f>
      </c>
      <c r="K13" s="11"/>
      <c r="L13" s="14">
        <f>IF(K13="","",K13-J13)</f>
      </c>
      <c r="M13" s="30">
        <f>IFERROR(IF(K13="","",(SUM(K$4:K13)-SUM(J$4:J13))/SUM(J$4:J13)),"")</f>
      </c>
      <c r="N13" s="14">
        <f>'Rate build'!P7/12</f>
      </c>
      <c r="O13" s="11"/>
      <c r="P13" s="14">
        <f>IF(O13="","",O13-N13)</f>
      </c>
      <c r="Q13" s="30">
        <f>IFERROR(IF(O13="","",(SUM(O$4:O13)-SUM(N$4:N13))/SUM(N$4:N13)),"")</f>
      </c>
    </row>
    <row r="14" spans="1:17" x14ac:dyDescent="0.25">
      <c r="A14" s="20" t="s">
        <v>80</v>
      </c>
      <c r="B14" s="14">
        <f>'Rate build'!P4/12</f>
      </c>
      <c r="C14" s="11"/>
      <c r="D14" s="14">
        <f>IF(C14="","",C14-B14)</f>
      </c>
      <c r="E14" s="30">
        <f>IFERROR(IF(C14="","",(SUM(C$4:C14)-SUM(B$4:B14))/SUM(B$4:B14)),"")</f>
      </c>
      <c r="F14" s="14">
        <f>'Rate build'!P5/12</f>
      </c>
      <c r="G14" s="11"/>
      <c r="H14" s="14">
        <f>IF(G14="","",G14-F14)</f>
      </c>
      <c r="I14" s="30">
        <f>IFERROR(IF(G14="","",(SUM(G$4:G14)-SUM(F$4:F14))/SUM(F$4:F14)),"")</f>
      </c>
      <c r="J14" s="14">
        <f>'Rate build'!P6/12</f>
      </c>
      <c r="K14" s="11"/>
      <c r="L14" s="14">
        <f>IF(K14="","",K14-J14)</f>
      </c>
      <c r="M14" s="30">
        <f>IFERROR(IF(K14="","",(SUM(K$4:K14)-SUM(J$4:J14))/SUM(J$4:J14)),"")</f>
      </c>
      <c r="N14" s="14">
        <f>'Rate build'!P7/12</f>
      </c>
      <c r="O14" s="11"/>
      <c r="P14" s="14">
        <f>IF(O14="","",O14-N14)</f>
      </c>
      <c r="Q14" s="30">
        <f>IFERROR(IF(O14="","",(SUM(O$4:O14)-SUM(N$4:N14))/SUM(N$4:N14)),"")</f>
      </c>
    </row>
    <row r="15" spans="1:17" x14ac:dyDescent="0.25">
      <c r="A15" s="20" t="s">
        <v>81</v>
      </c>
      <c r="B15" s="14">
        <f>'Rate build'!P4/12</f>
      </c>
      <c r="C15" s="11"/>
      <c r="D15" s="14">
        <f>IF(C15="","",C15-B15)</f>
      </c>
      <c r="E15" s="30">
        <f>IFERROR(IF(C15="","",(SUM(C$4:C15)-SUM(B$4:B15))/SUM(B$4:B15)),"")</f>
      </c>
      <c r="F15" s="14">
        <f>'Rate build'!P5/12</f>
      </c>
      <c r="G15" s="11"/>
      <c r="H15" s="14">
        <f>IF(G15="","",G15-F15)</f>
      </c>
      <c r="I15" s="30">
        <f>IFERROR(IF(G15="","",(SUM(G$4:G15)-SUM(F$4:F15))/SUM(F$4:F15)),"")</f>
      </c>
      <c r="J15" s="14">
        <f>'Rate build'!P6/12</f>
      </c>
      <c r="K15" s="11"/>
      <c r="L15" s="14">
        <f>IF(K15="","",K15-J15)</f>
      </c>
      <c r="M15" s="30">
        <f>IFERROR(IF(K15="","",(SUM(K$4:K15)-SUM(J$4:J15))/SUM(J$4:J15)),"")</f>
      </c>
      <c r="N15" s="14">
        <f>'Rate build'!P7/12</f>
      </c>
      <c r="O15" s="11"/>
      <c r="P15" s="14">
        <f>IF(O15="","",O15-N15)</f>
      </c>
      <c r="Q15" s="30">
        <f>IFERROR(IF(O15="","",(SUM(O$4:O15)-SUM(N$4:N15))/SUM(N$4:N15)),"")</f>
      </c>
    </row>
    <row r="17" spans="1:8" x14ac:dyDescent="0.25">
      <c r="A17" s="18" t="s">
        <v>82</v>
      </c>
      <c r="B17" s="18"/>
      <c r="C17" s="18"/>
      <c r="D17" s="18"/>
      <c r="E17" s="18"/>
      <c r="F17" s="18"/>
      <c r="G17" s="18"/>
      <c r="H17" s="18"/>
    </row>
  </sheetData>
  <mergeCells count="7">
    <mergeCell ref="A1:C1"/>
    <mergeCell ref="D1:F1"/>
    <mergeCell ref="B2:E2"/>
    <mergeCell ref="F2:I2"/>
    <mergeCell ref="J2:M2"/>
    <mergeCell ref="N2:Q2"/>
    <mergeCell ref="A17:H17"/>
  </mergeCells>
  <conditionalFormatting sqref="E4:E15">
    <cfRule type="cellIs" dxfId="0" priority="1" operator="greaterThan">
      <formula>0.05</formula>
    </cfRule>
    <cfRule type="cellIs" dxfId="1" priority="2" operator="lessThan">
      <formula>-0.05</formula>
    </cfRule>
  </conditionalFormatting>
  <conditionalFormatting sqref="I4:I15">
    <cfRule type="cellIs" dxfId="2" priority="1" operator="greaterThan">
      <formula>0.05</formula>
    </cfRule>
    <cfRule type="cellIs" dxfId="3" priority="2" operator="lessThan">
      <formula>-0.05</formula>
    </cfRule>
  </conditionalFormatting>
  <conditionalFormatting sqref="M4:M15">
    <cfRule type="cellIs" dxfId="4" priority="1" operator="greaterThan">
      <formula>0.05</formula>
    </cfRule>
    <cfRule type="cellIs" dxfId="5" priority="2" operator="lessThan">
      <formula>-0.05</formula>
    </cfRule>
  </conditionalFormatting>
  <conditionalFormatting sqref="Q4:Q15">
    <cfRule type="cellIs" dxfId="6" priority="1" operator="greaterThan">
      <formula>0.05</formula>
    </cfRule>
    <cfRule type="cellIs" dxfId="7" priority="2" operator="lessThan">
      <formula>-0.05</formula>
    </cfRule>
  </conditionalFormatting>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FormatPr defaultRowHeight="15" outlineLevelRow="0" outlineLevelCol="0" x14ac:dyDescent="55"/>
  <cols>
    <col min="1" max="1" width="78" customWidth="1"/>
    <col min="2" max="2" width="12" customWidth="1"/>
  </cols>
  <sheetData>
    <row r="1" spans="1:1" x14ac:dyDescent="0.25">
      <c r="A1" s="31" t="s">
        <v>83</v>
      </c>
    </row>
    <row r="2" spans="1:1" x14ac:dyDescent="0.25">
      <c r="A2" s="32" t="s">
        <v>84</v>
      </c>
    </row>
    <row r="3" spans="1:1" x14ac:dyDescent="0.25">
      <c r="A3" s="32" t="s">
        <v>85</v>
      </c>
    </row>
    <row r="5" spans="1:1" x14ac:dyDescent="0.25">
      <c r="A5" s="31" t="s">
        <v>86</v>
      </c>
    </row>
    <row r="6" spans="1:1" x14ac:dyDescent="0.25">
      <c r="A6" s="33" t="s">
        <v>87</v>
      </c>
    </row>
    <row r="7" spans="1:2" x14ac:dyDescent="0.25">
      <c r="A7" s="34" t="s">
        <v>88</v>
      </c>
      <c r="B7" s="35" t="s">
        <v>89</v>
      </c>
    </row>
    <row r="8" spans="1:2" x14ac:dyDescent="0.25">
      <c r="A8" s="34" t="s">
        <v>90</v>
      </c>
      <c r="B8" s="35" t="s">
        <v>89</v>
      </c>
    </row>
    <row r="9" spans="1:2" x14ac:dyDescent="0.25">
      <c r="A9" s="34" t="s">
        <v>91</v>
      </c>
      <c r="B9" s="35" t="s">
        <v>89</v>
      </c>
    </row>
    <row r="11" spans="1:1" x14ac:dyDescent="0.25">
      <c r="A11" s="31" t="s">
        <v>92</v>
      </c>
    </row>
    <row r="12" spans="1:1" x14ac:dyDescent="0.25">
      <c r="A12" s="33" t="s">
        <v>93</v>
      </c>
    </row>
    <row r="13" spans="1:2" x14ac:dyDescent="0.25">
      <c r="A13" s="20" t="s">
        <v>94</v>
      </c>
      <c r="B13" s="21" t="s">
        <v>95</v>
      </c>
    </row>
    <row r="14" spans="1:2" x14ac:dyDescent="0.25">
      <c r="A14" s="20" t="s">
        <v>96</v>
      </c>
      <c r="B14" s="21" t="s">
        <v>95</v>
      </c>
    </row>
    <row r="15" spans="1:2" x14ac:dyDescent="0.25">
      <c r="A15" s="20" t="s">
        <v>97</v>
      </c>
      <c r="B15" s="21" t="s">
        <v>95</v>
      </c>
    </row>
    <row r="17" spans="1:1" x14ac:dyDescent="0.25">
      <c r="A17" s="31" t="s">
        <v>98</v>
      </c>
    </row>
    <row r="18" spans="1:1" x14ac:dyDescent="0.25">
      <c r="A18" s="32" t="s">
        <v>99</v>
      </c>
    </row>
    <row r="19" spans="1:1" x14ac:dyDescent="0.25">
      <c r="A19" s="32" t="s">
        <v>100</v>
      </c>
    </row>
    <row r="20" spans="1:1" x14ac:dyDescent="0.25">
      <c r="A20" s="32" t="s">
        <v>101</v>
      </c>
    </row>
  </sheetData>
  <hyperlinks>
    <hyperlink ref="A7" r:id="rId1"/>
    <hyperlink ref="A8" r:id="rId2"/>
    <hyperlink ref="A9" r:id="rId3"/>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How to use</vt:lpstr>
      <vt:lpstr>Classes</vt:lpstr>
      <vt:lpstr>Rate build</vt:lpstr>
      <vt:lpstr>Rate schedule (print)</vt:lpstr>
      <vt:lpstr>Recovery tracker</vt:lpstr>
      <vt:lpstr>Sources &amp; method</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Fleet Desk</dc:creator>
  <dc:title>Chargeback rate workbook</dc:title>
  <dc:subject>Chargeback rate workbook — version 1.0</dc:subject>
  <dc:description/>
  <cp:keywords>fleet management, template</cp:keywords>
  <cp:category/>
  <cp:lastModifiedBy>Fleet Desk</cp:lastModifiedBy>
  <dcterms:created xsi:type="dcterms:W3CDTF">2026-08-02T15:27:31Z</dcterms:created>
  <dcterms:modified xsi:type="dcterms:W3CDTF">2026-08-02T15:27:31Z</dcterms:modified>
</cp:coreProperties>
</file>