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How to use" state="visible" r:id="rId4"/>
    <sheet sheetId="2" name="Definitions" state="visible" r:id="rId5"/>
    <sheet sheetId="3" name="Schedule" state="visible" r:id="rId6"/>
    <sheet sheetId="4" name="Completions log" state="visible" r:id="rId7"/>
    <sheet sheetId="5" name="Monthly compliance" state="visible" r:id="rId8"/>
    <sheet sheetId="6" name="Capacity check" state="visible" r:id="rId9"/>
    <sheet sheetId="7" name="Sources &amp; method" state="visible" r:id="rId10"/>
  </sheets>
  <calcPr calcId="171027"/>
</workbook>
</file>

<file path=xl/sharedStrings.xml><?xml version="1.0" encoding="utf-8"?>
<sst xmlns="http://schemas.openxmlformats.org/spreadsheetml/2006/main" count="313" uniqueCount="176">
  <si>
    <t>PM compliance tracker</t>
  </si>
  <si>
    <t>Version 1.0 — 2026-07-01</t>
  </si>
  <si>
    <t>Input — change this</t>
  </si>
  <si>
    <t>Calculated — do not type here</t>
  </si>
  <si>
    <t>PM compliance = PM services completed on time ÷ PM services that came due, over a period. Three decisions determine whether the result means anything, and all three are input cells on the Definitions sheet rather than assumptions buried in a formula.</t>
  </si>
  <si>
    <t>Those decisions are: the window that counts as on time, whether out-of-service periods come out of the denominator, and whether an approved deferral counts as on time. The default here is that it does not — deferral is the thing you are trying to see.</t>
  </si>
  <si>
    <t>Definitions also holds an "as of" date. Nothing in this workbook uses TODAY(), so a report you produced in June still shows June’s numbers when you open it in September. Change the as-of date deliberately, and only when you are restating.</t>
  </si>
  <si>
    <t>Schedule is one row per unit per service type. Leave the usage interval blank for a calendar-only service, and the calendar interval blank for a usage-only one. Fill in both for a "whichever comes first" service and the status takes the worse of the two.</t>
  </si>
  <si>
    <t>Reading staleness (column X) is the column to look at first. A projected due date computed from a six-week-old odometer reading is a guess, and the units drifting furthest past interval are usually the ones nobody has read recently. Rows past the staleness limit are greyed and say so.</t>
  </si>
  <si>
    <t>Completions log is the record the compliance percentage is computed from. One row per service that came due, whether or not it got done. Deferrals stay in the denominator and are counted separately.</t>
  </si>
  <si>
    <t>Monthly compliance rolls the log up by month and sits next to unplanned downtime events, so you can look for the two-to-three-month lag the guide describes in your own data rather than taking it on faith.</t>
  </si>
  <si>
    <t>Capacity check turns services due into PM labour hours and compares them with the hours you can actually protect. A month in deficit is a staffing or interval problem, and no scheduling change fixes it.</t>
  </si>
  <si>
    <t>Nothing is locked or password protected. Insert rows inside the shaded blocks, add units, change intervals.</t>
  </si>
  <si>
    <t>Change these three before the numbers mean anything:</t>
  </si>
  <si>
    <t>•  Definitions → Window type and window value: pick one, write down the date you adopted it, and do not change it mid-year</t>
  </si>
  <si>
    <t>•  Definitions → Reporting as-of date: every staleness figure and projected due date is measured from it</t>
  </si>
  <si>
    <t>•  Capacity check → Technician hours available for PM (hours): the hours you can genuinely protect, not the hours on the payroll</t>
  </si>
  <si>
    <t>EXAMPLE DATA — replace before use. Delete this row once you have your own numbers.</t>
  </si>
  <si>
    <t>The three decisions that decide whether your compliance number means anything</t>
  </si>
  <si>
    <t>Every status test on Schedule and every on-time test on Completions log reads these cells. Change one and the whole workbook restates — which is exactly why you write down the date you adopted them.</t>
  </si>
  <si>
    <t>Window type</t>
  </si>
  <si>
    <t>Percent of interval</t>
  </si>
  <si>
    <t>Percent of interval is the common standard. A tighter window produces a lower number and better maintenance.</t>
  </si>
  <si>
    <t>Window value — percent of interval (%)</t>
  </si>
  <si>
    <t>Used when window type = Percent of interval. 10 means a 5,000-mile PM is on time between 4,500 and 5,500 miles.</t>
  </si>
  <si>
    <t>Flat window — usage (miles or hours)</t>
  </si>
  <si>
    <t>Used when window type = Flat, for usage-triggered services.</t>
  </si>
  <si>
    <t>Flat window — calendar (days)</t>
  </si>
  <si>
    <t>Used when window type = Flat, for calendar-triggered services.</t>
  </si>
  <si>
    <t>Exclude out-of-service periods from the denominator (Yes/No)</t>
  </si>
  <si>
    <t>No</t>
  </si>
  <si>
    <t>Excluding is defensible; not documenting the exclusion is not. Yes removes log rows flagged out of service from the month’s denominator.</t>
  </si>
  <si>
    <t>Approved deferrals count as on time (Yes/No)</t>
  </si>
  <si>
    <t>Default No. Deferral is the thing you are trying to see, so it is counted separately rather than removed.</t>
  </si>
  <si>
    <t>Reporting as-of date</t>
  </si>
  <si>
    <t>Reading staleness and every projection are measured from this date. Deliberate, so a saved report does not change its own numbers.</t>
  </si>
  <si>
    <t>Reading staleness limit (days)</t>
  </si>
  <si>
    <t>Beyond this, Schedule greys the projected due date and prints "projection unreliable".</t>
  </si>
  <si>
    <t>Reporting year start date</t>
  </si>
  <si>
    <t>Date these definitions were adopted or last changed</t>
  </si>
  <si>
    <t>Definition stability check</t>
  </si>
  <si>
    <t>Not recorded here on purpose: a retroactive interval change. If an interval moves, date the change and compute compliance against whatever interval was in force when the service came due — extending an interval after a PM is late does not make it on time.</t>
  </si>
  <si>
    <t>Unit number</t>
  </si>
  <si>
    <t>Class</t>
  </si>
  <si>
    <t>Service type (A / B / C)</t>
  </si>
  <si>
    <t>Trigger</t>
  </si>
  <si>
    <t>Usage interval (miles or hours)</t>
  </si>
  <si>
    <t>Calendar interval (days)</t>
  </si>
  <si>
    <t>Last service date</t>
  </si>
  <si>
    <t>Last service reading (miles or hours)</t>
  </si>
  <si>
    <t>Current reading (miles or hours)</t>
  </si>
  <si>
    <t>Current reading date</t>
  </si>
  <si>
    <t>Next due reading (miles or hours)</t>
  </si>
  <si>
    <t>Next due date (calendar trigger)</t>
  </si>
  <si>
    <t>Usage since last service (miles or hours)</t>
  </si>
  <si>
    <t>Days since last service (days)</t>
  </si>
  <si>
    <t>% of usage interval</t>
  </si>
  <si>
    <t>% of calendar interval</t>
  </si>
  <si>
    <t>Usage window (miles or hours)</t>
  </si>
  <si>
    <t>Calendar window (days)</t>
  </si>
  <si>
    <t>Usage status code (0 OK / 1 due / 2 overdue)</t>
  </si>
  <si>
    <t>Calendar status code (0 OK / 1 due / 2 overdue)</t>
  </si>
  <si>
    <t>STATUS</t>
  </si>
  <si>
    <t>Usage per day (miles or hours/day)</t>
  </si>
  <si>
    <t>Projected due date</t>
  </si>
  <si>
    <t>Reading staleness (days)</t>
  </si>
  <si>
    <t>Projection reliability</t>
  </si>
  <si>
    <t>101</t>
  </si>
  <si>
    <t>Light duty sedan</t>
  </si>
  <si>
    <t>A</t>
  </si>
  <si>
    <t>Miles</t>
  </si>
  <si>
    <t>102</t>
  </si>
  <si>
    <t>Light duty pickup</t>
  </si>
  <si>
    <t>B</t>
  </si>
  <si>
    <t>First of</t>
  </si>
  <si>
    <t>214</t>
  </si>
  <si>
    <t>Refuse packer</t>
  </si>
  <si>
    <t>Hours</t>
  </si>
  <si>
    <t>215</t>
  </si>
  <si>
    <t>330</t>
  </si>
  <si>
    <t>Plow truck, tandem</t>
  </si>
  <si>
    <t>331</t>
  </si>
  <si>
    <t>C</t>
  </si>
  <si>
    <t>402</t>
  </si>
  <si>
    <t>Backhoe loader</t>
  </si>
  <si>
    <t>403</t>
  </si>
  <si>
    <t>Mower, wide area</t>
  </si>
  <si>
    <t>Days</t>
  </si>
  <si>
    <t>510</t>
  </si>
  <si>
    <t>Police patrol sedan</t>
  </si>
  <si>
    <t>620</t>
  </si>
  <si>
    <t>Fire pumper</t>
  </si>
  <si>
    <t>Leave the usage interval blank for a calendar-only service and the calendar interval blank for a usage-only one; fill both in for "whichever comes first" and STATUS takes the worse of the two. Read column X before you act on column W: a projection built on a six-week-old odometer reading is a guess, and the units drifting furthest past interval are usually the ones nobody has read recently.</t>
  </si>
  <si>
    <t>Interval (miles, hours or days)</t>
  </si>
  <si>
    <t>Date due</t>
  </si>
  <si>
    <t>Reading due (miles or hours)</t>
  </si>
  <si>
    <t>Date completed</t>
  </si>
  <si>
    <t>Reading at completion (miles or hours)</t>
  </si>
  <si>
    <t>Deferral approved (Yes/No)</t>
  </si>
  <si>
    <t>Deferral approver</t>
  </si>
  <si>
    <t>Out of service for the period (Yes/No)</t>
  </si>
  <si>
    <t>Reporting period (yyyy-mm)</t>
  </si>
  <si>
    <t>Period matches date due?</t>
  </si>
  <si>
    <t>Allowed window (same units as the interval)</t>
  </si>
  <si>
    <t>Late by (same units as the interval)</t>
  </si>
  <si>
    <t>On time (Yes/No)</t>
  </si>
  <si>
    <t>Note</t>
  </si>
  <si>
    <t>2026-01</t>
  </si>
  <si>
    <t>Unit not brought in; department rescheduled twice</t>
  </si>
  <si>
    <t>2026-02</t>
  </si>
  <si>
    <t>Annual inspection</t>
  </si>
  <si>
    <t>Yes</t>
  </si>
  <si>
    <t>Public Works Superintendent</t>
  </si>
  <si>
    <t>Deferred with approval — still counted in the denominator</t>
  </si>
  <si>
    <t>2026-03</t>
  </si>
  <si>
    <t>Came due, never completed</t>
  </si>
  <si>
    <t>2026-04</t>
  </si>
  <si>
    <t>Ran 144 hours past a 250-hour interval</t>
  </si>
  <si>
    <t>2026-05</t>
  </si>
  <si>
    <t>2026-06</t>
  </si>
  <si>
    <t>Out of service most of the month — see the exclusion decision on Definitions</t>
  </si>
  <si>
    <t>Second consecutive miss on the same unit</t>
  </si>
  <si>
    <t>Came due on hours and still in service — the OVERDUE row on Schedule</t>
  </si>
  <si>
    <t>Fleet Superintendent</t>
  </si>
  <si>
    <t>Calendar leg of a "first of" service, deferred pending parts</t>
  </si>
  <si>
    <t>One row per service that came due, whether or not it got done. A row with no completion date is a service that came due and did not happen — it stays in the denominator, which is the whole point. So does an approved deferral: it is counted separately on Monthly compliance rather than removed. Close the row on the completion date, not the date the paperwork was finished, and record the interval that was in force when the service came due. A usage-triggered row completed without a reading at completion cannot be scored on time or late, so it counts as due but not as completed — fill the reading in.</t>
  </si>
  <si>
    <t>Month (yyyy-mm)</t>
  </si>
  <si>
    <t>PM services that came due (count)</t>
  </si>
  <si>
    <t>Completed (count)</t>
  </si>
  <si>
    <t>Completed on time (count)</t>
  </si>
  <si>
    <t>PM COMPLIANCE (%)</t>
  </si>
  <si>
    <t>Approved deferrals (count)</t>
  </si>
  <si>
    <t>Overdue at month end (count)</t>
  </si>
  <si>
    <t>Unplanned downtime events (count)</t>
  </si>
  <si>
    <t>Unplanned downtime (hours)</t>
  </si>
  <si>
    <t>2026-07</t>
  </si>
  <si>
    <t>2026-08</t>
  </si>
  <si>
    <t>2026-09</t>
  </si>
  <si>
    <t>2026-10</t>
  </si>
  <si>
    <t>2026-11</t>
  </si>
  <si>
    <t>2026-12</t>
  </si>
  <si>
    <t>Year to date</t>
  </si>
  <si>
    <t>Compliance is computed from the Completions log against the window on Definitions. The two downtime columns are here rather than on another sheet for one reason: plot compliance against unplanned downtime and look two to three months later. Once you can show that relationship in your own data, PM capacity becomes a much easier thing to fund. Overdue at month end and the downtime figures are counted by hand — nothing in this workbook can infer them.</t>
  </si>
  <si>
    <t>Standard PM labour hours per service type</t>
  </si>
  <si>
    <t>A-service standard hours (hours)</t>
  </si>
  <si>
    <t>B-service standard hours (hours)</t>
  </si>
  <si>
    <t>C-service standard hours (hours)</t>
  </si>
  <si>
    <t>Use your own standard hours, including the drive-in, drive-out and paperwork time the shop actually loses.</t>
  </si>
  <si>
    <t>A-services due (count)</t>
  </si>
  <si>
    <t>B-services due (count)</t>
  </si>
  <si>
    <t>C-services due (count)</t>
  </si>
  <si>
    <t>PM labour hours due (hours)</t>
  </si>
  <si>
    <t>Technician hours available for PM (hours)</t>
  </si>
  <si>
    <t>Surplus / (deficit) (hours)</t>
  </si>
  <si>
    <t>PM demand as share of available (%)</t>
  </si>
  <si>
    <t>Verdict</t>
  </si>
  <si>
    <t>Measuring and fixing PM compliance</t>
  </si>
  <si>
    <t>Companion to https://fleetdesk.axionfleetai.com/guides/pm-compliance/</t>
  </si>
  <si>
    <t>Version 1.0 — reviewed 2026-07-01</t>
  </si>
  <si>
    <t>Sources</t>
  </si>
  <si>
    <t>Sources marked PRIMARY are regulators, standards bodies or government publications. Anything unmarked is trade press or vendor-published and should be treated as directional.</t>
  </si>
  <si>
    <t>49 CFR Part 396 — inspection, repair and maintenance</t>
  </si>
  <si>
    <t>PRIMARY</t>
  </si>
  <si>
    <t>CCMTA — National Safety Code Standard 11, vehicle maintenance</t>
  </si>
  <si>
    <t>Fleetio — 2026 State of Fleet Management (vendor survey, directional only)</t>
  </si>
  <si>
    <t>Record your own decisions</t>
  </si>
  <si>
    <t>The guide asks you to write these down. They travel with the workbook.</t>
  </si>
  <si>
    <t>Window definition adopted, in words (for example: within ±10% of the interval):</t>
  </si>
  <si>
    <t/>
  </si>
  <si>
    <t>Date the definition was adopted, and by whom:</t>
  </si>
  <si>
    <t>Whether out-of-service periods are excluded from the denominator, and why:</t>
  </si>
  <si>
    <t>Source of each PM interval (OEM normal schedule, OEM severe duty, oil analysis):</t>
  </si>
  <si>
    <t>About this template</t>
  </si>
  <si>
    <t>Published by Fleet Desk — https://fleetdesk.axionfleetai.com</t>
  </si>
  <si>
    <t>Free to use, adapt and distribute, including commercially. No attribution required.</t>
  </si>
  <si>
    <t>Sponsored by Axion (axionfleetai.com), which had no editorial control over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</si>
</sst>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
    <numFmt numFmtId="166" formatCode="#,##0.0"/>
  </numFmts>
  <fonts count="15" x14ac:knownFonts="1">
    <font>
      <color theme="1"/>
      <family val="2"/>
      <scheme val="minor"/>
      <sz val="11"/>
      <name val="Calibri"/>
    </font>
    <font>
      <b/>
      <sz val="14"/>
    </font>
    <font>
      <color rgb="FF666666"/>
      <sz val="9"/>
    </font>
    <font>
      <b/>
      <sz val="9"/>
    </font>
    <font>
      <sz val="10"/>
    </font>
    <font>
      <b/>
      <sz val="10"/>
    </font>
    <font>
      <b/>
      <color rgb="FF8A1C1C"/>
      <sz val="10"/>
    </font>
    <font>
      <b/>
      <sz val="11"/>
    </font>
    <font>
      <i/>
      <sz val="9"/>
    </font>
    <font>
      <b/>
      <color rgb="FFFFFFFF"/>
      <sz val="9"/>
    </font>
    <font>
      <i/>
      <color rgb="FF8A1C1C"/>
      <sz val="9"/>
    </font>
    <font>
      <sz val="9"/>
    </font>
    <font>
      <i/>
      <sz val="10"/>
    </font>
    <font>
      <u/>
      <color rgb="FF1F5E70"/>
      <sz val="10"/>
    </font>
    <font>
      <b/>
      <color rgb="FF1F5E70"/>
      <sz val="8"/>
    </font>
  </fonts>
  <fills count="7">
    <fill>
      <patternFill patternType="none"/>
    </fill>
    <fill>
      <patternFill patternType="gray125"/>
    </fill>
    <fill>
      <patternFill patternType="solid">
        <fgColor rgb="FFFDF1D6"/>
      </patternFill>
    </fill>
    <fill>
      <patternFill patternType="solid">
        <fgColor rgb="FFE8EEF2"/>
      </patternFill>
    </fill>
    <fill>
      <patternFill patternType="solid">
        <fgColor rgb="FFFFF7CC"/>
      </patternFill>
    </fill>
    <fill>
      <patternFill patternType="solid">
        <fgColor rgb="FFF6D5D5"/>
      </patternFill>
    </fill>
    <fill>
      <patternFill patternType="solid">
        <fgColor rgb="FF23414B"/>
      </patternFill>
    </fill>
  </fills>
  <borders count="2">
    <border>
      <left/>
      <right/>
      <top/>
      <bottom/>
      <diagonal/>
    </border>
    <border>
      <left/>
      <right/>
      <top/>
      <bottom style="hair"/>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2" borderId="0" xfId="0" applyFont="1" applyFill="1"/>
    <xf numFmtId="0" fontId="3" fillId="3" borderId="0" xfId="0" applyFont="1" applyFill="1"/>
    <xf numFmtId="0" fontId="4" fillId="0" borderId="0" xfId="0" applyFont="1" applyAlignment="1">
      <alignment vertical="top" wrapText="1"/>
    </xf>
    <xf numFmtId="0" fontId="5" fillId="0" borderId="0" xfId="0" applyFont="1"/>
    <xf numFmtId="0" fontId="4" fillId="4" borderId="0" xfId="0" applyFont="1" applyFill="1"/>
    <xf numFmtId="0" fontId="6" fillId="5" borderId="0" xfId="0" applyFont="1" applyFill="1"/>
    <xf numFmtId="0" fontId="7" fillId="0" borderId="0" xfId="0" applyFont="1"/>
    <xf numFmtId="0" fontId="8" fillId="0" borderId="0" xfId="0" applyFont="1" applyAlignment="1">
      <alignment vertical="top" wrapText="1"/>
    </xf>
    <xf numFmtId="0" fontId="0" fillId="2" borderId="0" xfId="0" applyFill="1"/>
    <xf numFmtId="3" fontId="0" fillId="2" borderId="0" xfId="0" applyNumberFormat="1" applyFill="1"/>
    <xf numFmtId="164" fontId="0" fillId="2" borderId="0" xfId="0" applyNumberFormat="1" applyFill="1"/>
    <xf numFmtId="0" fontId="0" fillId="3" borderId="0" xfId="0" applyFill="1"/>
    <xf numFmtId="0" fontId="8" fillId="3" borderId="0" xfId="0" applyFont="1" applyFill="1" applyAlignment="1">
      <alignment vertical="top" wrapText="1"/>
    </xf>
    <xf numFmtId="0" fontId="9" fillId="6" borderId="0" xfId="0" applyFont="1" applyFill="1" applyAlignment="1">
      <alignment vertical="bottom" wrapText="1"/>
    </xf>
    <xf numFmtId="3" fontId="0" fillId="3" borderId="0" xfId="0" applyNumberFormat="1" applyFill="1"/>
    <xf numFmtId="164" fontId="0" fillId="3" borderId="0" xfId="0" applyNumberFormat="1" applyFill="1"/>
    <xf numFmtId="165" fontId="0" fillId="3" borderId="0" xfId="0" applyNumberFormat="1" applyFill="1"/>
    <xf numFmtId="166" fontId="0" fillId="3" borderId="0" xfId="0" applyNumberFormat="1" applyFill="1"/>
    <xf numFmtId="0" fontId="5" fillId="3" borderId="0" xfId="0" applyFont="1" applyFill="1"/>
    <xf numFmtId="0" fontId="8" fillId="3" borderId="0" xfId="0" applyFont="1" applyFill="1"/>
    <xf numFmtId="0" fontId="10" fillId="3" borderId="0" xfId="0" applyFont="1" applyFill="1"/>
    <xf numFmtId="0" fontId="11" fillId="2" borderId="0" xfId="0" applyFont="1" applyFill="1"/>
    <xf numFmtId="165" fontId="5" fillId="3" borderId="0" xfId="0" applyNumberFormat="1" applyFont="1" applyFill="1"/>
    <xf numFmtId="0" fontId="4" fillId="0" borderId="0" xfId="0" applyFont="1"/>
    <xf numFmtId="166" fontId="0" fillId="2" borderId="0" xfId="0" applyNumberFormat="1" applyFill="1"/>
    <xf numFmtId="0" fontId="8" fillId="0" borderId="0" xfId="0" applyFont="1"/>
    <xf numFmtId="0" fontId="4" fillId="3" borderId="0" xfId="0" applyFont="1" applyFill="1" applyAlignment="1">
      <alignment vertical="top" wrapText="1"/>
    </xf>
    <xf numFmtId="0" fontId="4" fillId="0" borderId="0" xfId="0" applyFont="1" applyAlignment="1">
      <alignment wrapText="1"/>
    </xf>
    <xf numFmtId="0" fontId="12" fillId="0" borderId="0" xfId="0" applyFont="1" applyAlignment="1">
      <alignment wrapText="1"/>
    </xf>
    <xf numFmtId="0" fontId="13" fillId="0" borderId="0" xfId="0" applyFont="1"/>
    <xf numFmtId="0" fontId="14" fillId="0" borderId="0" xfId="0" applyFont="1"/>
    <xf numFmtId="0" fontId="0" fillId="2" borderId="1" xfId="0" applyFill="1" applyBorder="1"/>
  </cellXfs>
  <cellStyles count="1">
    <cellStyle name="Normal" xfId="0" builtinId="0"/>
  </cellStyles>
  <dxfs count="5">
    <dxf>
      <font>
        <b/>
        <color rgb="FF8A1C1C"/>
      </font>
      <fill>
        <patternFill patternType="solid">
          <fgColor rgb="FFFDE2E2"/>
        </patternFill>
      </fill>
    </dxf>
    <dxf>
      <fill>
        <patternFill patternType="solid">
          <fgColor rgb="FFFFF7CC"/>
        </patternFill>
      </fill>
    </dxf>
    <dxf>
      <font>
        <i/>
        <color rgb="FF888888"/>
      </font>
      <fill>
        <patternFill patternType="solid">
          <fgColor rgb="FFE6E6E6"/>
        </patternFill>
      </fill>
    </dxf>
    <dxf>
      <fill>
        <patternFill patternType="solid">
          <fgColor rgb="FFFDE2E2"/>
        </patternFill>
      </fill>
    </dxf>
    <dxf>
      <font>
        <b/>
        <color rgb="FF8A1C1C"/>
      </font>
      <fill>
        <patternFill patternType="solid">
          <f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hyperlink" Target="https://www.ecfr.gov/current/title-49/part-396" TargetMode="External"/><Relationship Id="rId2" Type="http://schemas.openxmlformats.org/officeDocument/2006/relationships/hyperlink" Target="https://ccmta.ca/en/national-safety-code" TargetMode="External"/><Relationship Id="rId3" Type="http://schemas.openxmlformats.org/officeDocument/2006/relationships/hyperlink" Target="https://www.fleetio.com/blog/state-of-fleet-management-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FormatPr defaultRowHeight="15" outlineLevelRow="0" outlineLevelCol="0" x14ac:dyDescent="55"/>
  <cols>
    <col min="1" max="1" width="96" customWidth="1"/>
  </cols>
  <sheetData>
    <row r="1" spans="1:1" x14ac:dyDescent="0.25">
      <c r="A1" s="1" t="s">
        <v>0</v>
      </c>
    </row>
    <row r="2" spans="1:1" x14ac:dyDescent="0.25">
      <c r="A2" s="2" t="s">
        <v>1</v>
      </c>
    </row>
    <row r="4" spans="1:6" x14ac:dyDescent="0.25">
      <c r="A4" s="3" t="s">
        <v>2</v>
      </c>
      <c r="B4" s="3"/>
      <c r="C4" s="3"/>
      <c r="D4" s="4" t="s">
        <v>3</v>
      </c>
      <c r="E4" s="4"/>
      <c r="F4" s="4"/>
    </row>
    <row r="6" ht="28" customHeight="1" spans="1:1" x14ac:dyDescent="0.25">
      <c r="A6" s="5" t="s">
        <v>4</v>
      </c>
    </row>
    <row r="7" ht="28" customHeight="1" spans="1:1" x14ac:dyDescent="0.25">
      <c r="A7" s="5" t="s">
        <v>5</v>
      </c>
    </row>
    <row r="8" ht="28" customHeight="1" spans="1:1" x14ac:dyDescent="0.25">
      <c r="A8" s="5" t="s">
        <v>6</v>
      </c>
    </row>
    <row r="9" ht="28" customHeight="1" spans="1:1" x14ac:dyDescent="0.25">
      <c r="A9" s="5" t="s">
        <v>7</v>
      </c>
    </row>
    <row r="10" ht="28" customHeight="1" spans="1:1" x14ac:dyDescent="0.25">
      <c r="A10" s="5" t="s">
        <v>8</v>
      </c>
    </row>
    <row r="11" ht="28" customHeight="1" spans="1:1" x14ac:dyDescent="0.25">
      <c r="A11" s="5" t="s">
        <v>9</v>
      </c>
    </row>
    <row r="12" ht="28" customHeight="1" spans="1:1" x14ac:dyDescent="0.25">
      <c r="A12" s="5" t="s">
        <v>10</v>
      </c>
    </row>
    <row r="13" ht="28" customHeight="1" spans="1:1" x14ac:dyDescent="0.25">
      <c r="A13" s="5" t="s">
        <v>11</v>
      </c>
    </row>
    <row r="14" ht="15" customHeight="1" spans="1:1" x14ac:dyDescent="0.25">
      <c r="A14" s="5" t="s">
        <v>12</v>
      </c>
    </row>
    <row r="16" spans="1:1" x14ac:dyDescent="0.25">
      <c r="A16" s="6" t="s">
        <v>13</v>
      </c>
    </row>
    <row r="17" spans="1:1" x14ac:dyDescent="0.25">
      <c r="A17" s="7" t="s">
        <v>14</v>
      </c>
    </row>
    <row r="18" spans="1:1" x14ac:dyDescent="0.25">
      <c r="A18" s="7" t="s">
        <v>15</v>
      </c>
    </row>
    <row r="19" spans="1:1" x14ac:dyDescent="0.25">
      <c r="A19" s="7" t="s">
        <v>16</v>
      </c>
    </row>
  </sheetData>
  <mergeCells count="2">
    <mergeCell ref="A4:C4"/>
    <mergeCell ref="D4:F4"/>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FormatPr defaultRowHeight="15" outlineLevelRow="0" outlineLevelCol="0" x14ac:dyDescent="55"/>
  <cols>
    <col min="1" max="1" width="58" customWidth="1"/>
    <col min="2" max="2" width="20" customWidth="1"/>
    <col min="3" max="3" width="66" customWidth="1"/>
  </cols>
  <sheetData>
    <row r="1" spans="1:6" x14ac:dyDescent="0.25">
      <c r="A1" s="3" t="s">
        <v>2</v>
      </c>
      <c r="B1" s="3"/>
      <c r="C1" s="3"/>
      <c r="D1" s="4" t="s">
        <v>3</v>
      </c>
      <c r="E1" s="4"/>
      <c r="F1" s="4"/>
    </row>
    <row r="2" spans="1:3" x14ac:dyDescent="0.25">
      <c r="A2" s="8" t="s">
        <v>17</v>
      </c>
      <c r="B2" s="8"/>
      <c r="C2" s="8"/>
    </row>
    <row r="3" spans="1:1" x14ac:dyDescent="0.25">
      <c r="A3" s="9" t="s">
        <v>18</v>
      </c>
    </row>
    <row r="4" spans="1:1" x14ac:dyDescent="0.25">
      <c r="A4" s="10" t="s">
        <v>19</v>
      </c>
    </row>
    <row r="6" spans="1:3" x14ac:dyDescent="0.25">
      <c r="A6" s="5" t="s">
        <v>20</v>
      </c>
      <c r="B6" s="11" t="s">
        <v>21</v>
      </c>
      <c r="C6" s="10" t="s">
        <v>22</v>
      </c>
    </row>
    <row r="7" spans="1:3" x14ac:dyDescent="0.25">
      <c r="A7" s="5" t="s">
        <v>23</v>
      </c>
      <c r="B7" s="11">
        <v>10</v>
      </c>
      <c r="C7" s="10" t="s">
        <v>24</v>
      </c>
    </row>
    <row r="8" spans="1:3" x14ac:dyDescent="0.25">
      <c r="A8" s="5" t="s">
        <v>25</v>
      </c>
      <c r="B8" s="12">
        <v>250</v>
      </c>
      <c r="C8" s="10" t="s">
        <v>26</v>
      </c>
    </row>
    <row r="9" spans="1:3" x14ac:dyDescent="0.25">
      <c r="A9" s="5" t="s">
        <v>27</v>
      </c>
      <c r="B9" s="12">
        <v>7</v>
      </c>
      <c r="C9" s="10" t="s">
        <v>28</v>
      </c>
    </row>
    <row r="10" spans="1:3" x14ac:dyDescent="0.25">
      <c r="A10" s="5" t="s">
        <v>29</v>
      </c>
      <c r="B10" s="11" t="s">
        <v>30</v>
      </c>
      <c r="C10" s="10" t="s">
        <v>31</v>
      </c>
    </row>
    <row r="11" spans="1:3" x14ac:dyDescent="0.25">
      <c r="A11" s="5" t="s">
        <v>32</v>
      </c>
      <c r="B11" s="11" t="s">
        <v>30</v>
      </c>
      <c r="C11" s="10" t="s">
        <v>33</v>
      </c>
    </row>
    <row r="12" spans="1:3" x14ac:dyDescent="0.25">
      <c r="A12" s="5" t="s">
        <v>34</v>
      </c>
      <c r="B12" s="13">
        <v>46203</v>
      </c>
      <c r="C12" s="10" t="s">
        <v>35</v>
      </c>
    </row>
    <row r="13" spans="1:3" x14ac:dyDescent="0.25">
      <c r="A13" s="5" t="s">
        <v>36</v>
      </c>
      <c r="B13" s="12">
        <v>30</v>
      </c>
      <c r="C13" s="10" t="s">
        <v>37</v>
      </c>
    </row>
    <row r="14" spans="1:2" x14ac:dyDescent="0.25">
      <c r="A14" s="5" t="s">
        <v>38</v>
      </c>
      <c r="B14" s="13">
        <v>46023</v>
      </c>
    </row>
    <row r="15" spans="1:2" x14ac:dyDescent="0.25">
      <c r="A15" s="5" t="s">
        <v>39</v>
      </c>
      <c r="B15" s="13">
        <v>46001</v>
      </c>
    </row>
    <row r="16" ht="28" customHeight="1" spans="1:3" x14ac:dyDescent="0.25">
      <c r="A16" s="5" t="s">
        <v>40</v>
      </c>
      <c r="B16" s="14">
        <f>IF($B$15&gt;$B$14,"WARNING","OK")</f>
      </c>
      <c r="C16" s="15">
        <f>IF($B$15&gt;$B$14,"WARNING: the definition changed after the reporting year began. Figures before and after the change are not comparable — restate the whole year or hold the change until the next one.","In force for the whole reporting year. Comparable month to month.")</f>
      </c>
    </row>
    <row r="18" ht="30" customHeight="1" spans="1:3" x14ac:dyDescent="0.25">
      <c r="A18" s="10" t="s">
        <v>41</v>
      </c>
      <c r="B18" s="10"/>
      <c r="C18" s="10"/>
    </row>
  </sheetData>
  <mergeCells count="4">
    <mergeCell ref="A1:C1"/>
    <mergeCell ref="D1:F1"/>
    <mergeCell ref="A2:C2"/>
    <mergeCell ref="A18:C18"/>
  </mergeCells>
  <dataValidations count="2">
    <dataValidation type="list" allowBlank="1" sqref="B10:B11">
      <formula1>"Yes,No"</formula1>
    </dataValidation>
    <dataValidation type="list" allowBlank="1" sqref="B6">
      <formula1>"Percent of interval,Flat"</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workbookViewId="0">
      <pane xSplit="1" ySplit="3" topLeftCell="B4" activePane="bottomRight" state="frozen"/>
      <selection pane="bottomRight"/>
    </sheetView>
  </sheetViews>
  <sheetFormatPr defaultRowHeight="15" outlineLevelRow="0" outlineLevelCol="0" x14ac:dyDescent="55"/>
  <cols>
    <col min="1" max="1" width="12" customWidth="1"/>
    <col min="2" max="2" width="20" customWidth="1"/>
    <col min="3" max="4" width="10" customWidth="1"/>
    <col min="5" max="5" width="12" customWidth="1"/>
    <col min="6" max="6" width="10" customWidth="1"/>
    <col min="7" max="13" width="12" customWidth="1"/>
    <col min="14" max="16" width="10" customWidth="1"/>
    <col min="17" max="17" width="11" customWidth="1"/>
    <col min="18" max="20" width="10" customWidth="1"/>
    <col min="21" max="21" width="12" customWidth="1"/>
    <col min="22" max="22" width="11" customWidth="1"/>
    <col min="23" max="23" width="12" customWidth="1"/>
    <col min="24" max="24" width="10" customWidth="1"/>
    <col min="25" max="25" width="44" customWidth="1"/>
  </cols>
  <sheetData>
    <row r="1" spans="1:6" x14ac:dyDescent="0.25">
      <c r="A1" s="3" t="s">
        <v>2</v>
      </c>
      <c r="B1" s="3"/>
      <c r="C1" s="3"/>
      <c r="D1" s="4" t="s">
        <v>3</v>
      </c>
      <c r="E1" s="4"/>
      <c r="F1" s="4"/>
    </row>
    <row r="2" spans="1:25" x14ac:dyDescent="0.25">
      <c r="A2" s="8" t="s">
        <v>17</v>
      </c>
      <c r="B2" s="8"/>
      <c r="C2" s="8"/>
      <c r="D2" s="8"/>
      <c r="E2" s="8"/>
      <c r="F2" s="8"/>
      <c r="G2" s="8"/>
      <c r="H2" s="8"/>
      <c r="I2" s="8"/>
      <c r="J2" s="8"/>
      <c r="K2" s="8"/>
      <c r="L2" s="8"/>
      <c r="M2" s="8"/>
      <c r="N2" s="8"/>
      <c r="O2" s="8"/>
      <c r="P2" s="8"/>
      <c r="Q2" s="8"/>
      <c r="R2" s="8"/>
      <c r="S2" s="8"/>
      <c r="T2" s="8"/>
      <c r="U2" s="8"/>
      <c r="V2" s="8"/>
      <c r="W2" s="8"/>
      <c r="X2" s="8"/>
      <c r="Y2" s="8"/>
    </row>
    <row r="3" ht="30" customHeight="1" spans="1:25" x14ac:dyDescent="0.25">
      <c r="A3" s="16" t="s">
        <v>42</v>
      </c>
      <c r="B3" s="16" t="s">
        <v>43</v>
      </c>
      <c r="C3" s="16" t="s">
        <v>44</v>
      </c>
      <c r="D3" s="16" t="s">
        <v>45</v>
      </c>
      <c r="E3" s="16" t="s">
        <v>46</v>
      </c>
      <c r="F3" s="16" t="s">
        <v>47</v>
      </c>
      <c r="G3" s="16" t="s">
        <v>48</v>
      </c>
      <c r="H3" s="16" t="s">
        <v>49</v>
      </c>
      <c r="I3" s="16" t="s">
        <v>50</v>
      </c>
      <c r="J3" s="16" t="s">
        <v>51</v>
      </c>
      <c r="K3" s="16" t="s">
        <v>52</v>
      </c>
      <c r="L3" s="16" t="s">
        <v>53</v>
      </c>
      <c r="M3" s="16" t="s">
        <v>54</v>
      </c>
      <c r="N3" s="16" t="s">
        <v>55</v>
      </c>
      <c r="O3" s="16" t="s">
        <v>56</v>
      </c>
      <c r="P3" s="16" t="s">
        <v>57</v>
      </c>
      <c r="Q3" s="16" t="s">
        <v>58</v>
      </c>
      <c r="R3" s="16" t="s">
        <v>59</v>
      </c>
      <c r="S3" s="16" t="s">
        <v>60</v>
      </c>
      <c r="T3" s="16" t="s">
        <v>61</v>
      </c>
      <c r="U3" s="16" t="s">
        <v>62</v>
      </c>
      <c r="V3" s="16" t="s">
        <v>63</v>
      </c>
      <c r="W3" s="16" t="s">
        <v>64</v>
      </c>
      <c r="X3" s="16" t="s">
        <v>65</v>
      </c>
      <c r="Y3" s="16" t="s">
        <v>66</v>
      </c>
    </row>
    <row r="4" spans="1:25" x14ac:dyDescent="0.25">
      <c r="A4" s="11" t="s">
        <v>67</v>
      </c>
      <c r="B4" s="11" t="s">
        <v>68</v>
      </c>
      <c r="C4" s="11" t="s">
        <v>69</v>
      </c>
      <c r="D4" s="11" t="s">
        <v>70</v>
      </c>
      <c r="E4" s="12">
        <v>5000</v>
      </c>
      <c r="F4" s="12"/>
      <c r="G4" s="13">
        <v>46175</v>
      </c>
      <c r="H4" s="12">
        <v>41930</v>
      </c>
      <c r="I4" s="12">
        <v>43800</v>
      </c>
      <c r="J4" s="13">
        <v>46197</v>
      </c>
      <c r="K4" s="17">
        <f>IF($A4="","",IF($E4="","",$H4+$E4))</f>
      </c>
      <c r="L4" s="18">
        <f>IF($A4="","",IF($F4="","",$G4+$F4))</f>
      </c>
      <c r="M4" s="17">
        <f>IF($A4="","",IF($I4="","",$I4-$H4))</f>
      </c>
      <c r="N4" s="17">
        <f>IF($A4="","",IF($J4="","",$J4-$G4))</f>
      </c>
      <c r="O4" s="19">
        <f>IF($A4="","",IFERROR($M4/$E4,""))</f>
      </c>
      <c r="P4" s="19">
        <f>IF($A4="","",IFERROR($N4/$F4,""))</f>
      </c>
      <c r="Q4" s="20">
        <f>IF($A4="","",IF($E4="",0,IF(Definitions!$B$6="Percent of interval",$E4*Definitions!$B$7/100,Definitions!$B$8)))</f>
      </c>
      <c r="R4" s="20">
        <f>IF($A4="","",IF($F4="",0,IF(Definitions!$B$6="Percent of interval",$F4*Definitions!$B$7/100,Definitions!$B$9)))</f>
      </c>
      <c r="S4" s="14">
        <f>IF($A4="","",IF($E4="",0,IF($I4="",0,IF($M4&gt;$E4+$Q4,2,IF($M4&gt;=$E4-$Q4,1,0)))))</f>
      </c>
      <c r="T4" s="14">
        <f>IF($A4="","",IF($F4="",0,IF($J4="",0,IF($N4&gt;$F4+$R4,2,IF($N4&gt;=$F4-$R4,1,0)))))</f>
      </c>
      <c r="U4" s="21">
        <f>IF($A4="","",IF(MAX($S4,$T4)=2,"OVERDUE",IF(MAX($S4,$T4)=1,"DUE","OK")))</f>
      </c>
      <c r="V4" s="20">
        <f>IF($A4="","",IFERROR($M4/$N4,0))</f>
      </c>
      <c r="W4" s="18">
        <f>IF($A4="","",IF($E4="","",IFERROR($J4+($E4-$M4)/$V4,"")))</f>
      </c>
      <c r="X4" s="17">
        <f>IF($A4="","",IF($J4="","",Definitions!$B$12-$J4))</f>
      </c>
      <c r="Y4" s="22">
        <f>IF($A4="","",IF($X4="","",IF($X4&gt;Definitions!$B$13,"Projection unreliable — reading older than the staleness limit","")))</f>
      </c>
    </row>
    <row r="5" spans="1:25" x14ac:dyDescent="0.25">
      <c r="A5" s="11" t="s">
        <v>71</v>
      </c>
      <c r="B5" s="11" t="s">
        <v>72</v>
      </c>
      <c r="C5" s="11" t="s">
        <v>73</v>
      </c>
      <c r="D5" s="11" t="s">
        <v>74</v>
      </c>
      <c r="E5" s="12">
        <v>10000</v>
      </c>
      <c r="F5" s="12">
        <v>180</v>
      </c>
      <c r="G5" s="13">
        <v>46147</v>
      </c>
      <c r="H5" s="12">
        <v>63800</v>
      </c>
      <c r="I5" s="12">
        <v>68900</v>
      </c>
      <c r="J5" s="13">
        <v>46200</v>
      </c>
      <c r="K5" s="17">
        <f>IF($A5="","",IF($E5="","",$H5+$E5))</f>
      </c>
      <c r="L5" s="18">
        <f>IF($A5="","",IF($F5="","",$G5+$F5))</f>
      </c>
      <c r="M5" s="17">
        <f>IF($A5="","",IF($I5="","",$I5-$H5))</f>
      </c>
      <c r="N5" s="17">
        <f>IF($A5="","",IF($J5="","",$J5-$G5))</f>
      </c>
      <c r="O5" s="19">
        <f>IF($A5="","",IFERROR($M5/$E5,""))</f>
      </c>
      <c r="P5" s="19">
        <f>IF($A5="","",IFERROR($N5/$F5,""))</f>
      </c>
      <c r="Q5" s="20">
        <f>IF($A5="","",IF($E5="",0,IF(Definitions!$B$6="Percent of interval",$E5*Definitions!$B$7/100,Definitions!$B$8)))</f>
      </c>
      <c r="R5" s="20">
        <f>IF($A5="","",IF($F5="",0,IF(Definitions!$B$6="Percent of interval",$F5*Definitions!$B$7/100,Definitions!$B$9)))</f>
      </c>
      <c r="S5" s="14">
        <f>IF($A5="","",IF($E5="",0,IF($I5="",0,IF($M5&gt;$E5+$Q5,2,IF($M5&gt;=$E5-$Q5,1,0)))))</f>
      </c>
      <c r="T5" s="14">
        <f>IF($A5="","",IF($F5="",0,IF($J5="",0,IF($N5&gt;$F5+$R5,2,IF($N5&gt;=$F5-$R5,1,0)))))</f>
      </c>
      <c r="U5" s="21">
        <f>IF($A5="","",IF(MAX($S5,$T5)=2,"OVERDUE",IF(MAX($S5,$T5)=1,"DUE","OK")))</f>
      </c>
      <c r="V5" s="20">
        <f>IF($A5="","",IFERROR($M5/$N5,0))</f>
      </c>
      <c r="W5" s="18">
        <f>IF($A5="","",IF($E5="","",IFERROR($J5+($E5-$M5)/$V5,"")))</f>
      </c>
      <c r="X5" s="17">
        <f>IF($A5="","",IF($J5="","",Definitions!$B$12-$J5))</f>
      </c>
      <c r="Y5" s="22">
        <f>IF($A5="","",IF($X5="","",IF($X5&gt;Definitions!$B$13,"Projection unreliable — reading older than the staleness limit","")))</f>
      </c>
    </row>
    <row r="6" spans="1:25" x14ac:dyDescent="0.25">
      <c r="A6" s="11" t="s">
        <v>75</v>
      </c>
      <c r="B6" s="11" t="s">
        <v>76</v>
      </c>
      <c r="C6" s="11" t="s">
        <v>69</v>
      </c>
      <c r="D6" s="11" t="s">
        <v>77</v>
      </c>
      <c r="E6" s="12">
        <v>250</v>
      </c>
      <c r="F6" s="12"/>
      <c r="G6" s="13">
        <v>46142</v>
      </c>
      <c r="H6" s="12">
        <v>4712</v>
      </c>
      <c r="I6" s="12">
        <v>5010</v>
      </c>
      <c r="J6" s="13">
        <v>46202</v>
      </c>
      <c r="K6" s="17">
        <f>IF($A6="","",IF($E6="","",$H6+$E6))</f>
      </c>
      <c r="L6" s="18">
        <f>IF($A6="","",IF($F6="","",$G6+$F6))</f>
      </c>
      <c r="M6" s="17">
        <f>IF($A6="","",IF($I6="","",$I6-$H6))</f>
      </c>
      <c r="N6" s="17">
        <f>IF($A6="","",IF($J6="","",$J6-$G6))</f>
      </c>
      <c r="O6" s="19">
        <f>IF($A6="","",IFERROR($M6/$E6,""))</f>
      </c>
      <c r="P6" s="19">
        <f>IF($A6="","",IFERROR($N6/$F6,""))</f>
      </c>
      <c r="Q6" s="20">
        <f>IF($A6="","",IF($E6="",0,IF(Definitions!$B$6="Percent of interval",$E6*Definitions!$B$7/100,Definitions!$B$8)))</f>
      </c>
      <c r="R6" s="20">
        <f>IF($A6="","",IF($F6="",0,IF(Definitions!$B$6="Percent of interval",$F6*Definitions!$B$7/100,Definitions!$B$9)))</f>
      </c>
      <c r="S6" s="14">
        <f>IF($A6="","",IF($E6="",0,IF($I6="",0,IF($M6&gt;$E6+$Q6,2,IF($M6&gt;=$E6-$Q6,1,0)))))</f>
      </c>
      <c r="T6" s="14">
        <f>IF($A6="","",IF($F6="",0,IF($J6="",0,IF($N6&gt;$F6+$R6,2,IF($N6&gt;=$F6-$R6,1,0)))))</f>
      </c>
      <c r="U6" s="21">
        <f>IF($A6="","",IF(MAX($S6,$T6)=2,"OVERDUE",IF(MAX($S6,$T6)=1,"DUE","OK")))</f>
      </c>
      <c r="V6" s="20">
        <f>IF($A6="","",IFERROR($M6/$N6,0))</f>
      </c>
      <c r="W6" s="18">
        <f>IF($A6="","",IF($E6="","",IFERROR($J6+($E6-$M6)/$V6,"")))</f>
      </c>
      <c r="X6" s="17">
        <f>IF($A6="","",IF($J6="","",Definitions!$B$12-$J6))</f>
      </c>
      <c r="Y6" s="22">
        <f>IF($A6="","",IF($X6="","",IF($X6&gt;Definitions!$B$13,"Projection unreliable — reading older than the staleness limit","")))</f>
      </c>
    </row>
    <row r="7" spans="1:25" x14ac:dyDescent="0.25">
      <c r="A7" s="11" t="s">
        <v>78</v>
      </c>
      <c r="B7" s="11" t="s">
        <v>76</v>
      </c>
      <c r="C7" s="11" t="s">
        <v>73</v>
      </c>
      <c r="D7" s="11" t="s">
        <v>74</v>
      </c>
      <c r="E7" s="12">
        <v>750</v>
      </c>
      <c r="F7" s="12">
        <v>120</v>
      </c>
      <c r="G7" s="13">
        <v>46078</v>
      </c>
      <c r="H7" s="12">
        <v>4661</v>
      </c>
      <c r="I7" s="12">
        <v>5181</v>
      </c>
      <c r="J7" s="13">
        <v>46188</v>
      </c>
      <c r="K7" s="17">
        <f>IF($A7="","",IF($E7="","",$H7+$E7))</f>
      </c>
      <c r="L7" s="18">
        <f>IF($A7="","",IF($F7="","",$G7+$F7))</f>
      </c>
      <c r="M7" s="17">
        <f>IF($A7="","",IF($I7="","",$I7-$H7))</f>
      </c>
      <c r="N7" s="17">
        <f>IF($A7="","",IF($J7="","",$J7-$G7))</f>
      </c>
      <c r="O7" s="19">
        <f>IF($A7="","",IFERROR($M7/$E7,""))</f>
      </c>
      <c r="P7" s="19">
        <f>IF($A7="","",IFERROR($N7/$F7,""))</f>
      </c>
      <c r="Q7" s="20">
        <f>IF($A7="","",IF($E7="",0,IF(Definitions!$B$6="Percent of interval",$E7*Definitions!$B$7/100,Definitions!$B$8)))</f>
      </c>
      <c r="R7" s="20">
        <f>IF($A7="","",IF($F7="",0,IF(Definitions!$B$6="Percent of interval",$F7*Definitions!$B$7/100,Definitions!$B$9)))</f>
      </c>
      <c r="S7" s="14">
        <f>IF($A7="","",IF($E7="",0,IF($I7="",0,IF($M7&gt;$E7+$Q7,2,IF($M7&gt;=$E7-$Q7,1,0)))))</f>
      </c>
      <c r="T7" s="14">
        <f>IF($A7="","",IF($F7="",0,IF($J7="",0,IF($N7&gt;$F7+$R7,2,IF($N7&gt;=$F7-$R7,1,0)))))</f>
      </c>
      <c r="U7" s="21">
        <f>IF($A7="","",IF(MAX($S7,$T7)=2,"OVERDUE",IF(MAX($S7,$T7)=1,"DUE","OK")))</f>
      </c>
      <c r="V7" s="20">
        <f>IF($A7="","",IFERROR($M7/$N7,0))</f>
      </c>
      <c r="W7" s="18">
        <f>IF($A7="","",IF($E7="","",IFERROR($J7+($E7-$M7)/$V7,"")))</f>
      </c>
      <c r="X7" s="17">
        <f>IF($A7="","",IF($J7="","",Definitions!$B$12-$J7))</f>
      </c>
      <c r="Y7" s="22">
        <f>IF($A7="","",IF($X7="","",IF($X7&gt;Definitions!$B$13,"Projection unreliable — reading older than the staleness limit","")))</f>
      </c>
    </row>
    <row r="8" spans="1:25" x14ac:dyDescent="0.25">
      <c r="A8" s="11" t="s">
        <v>79</v>
      </c>
      <c r="B8" s="11" t="s">
        <v>80</v>
      </c>
      <c r="C8" s="11" t="s">
        <v>69</v>
      </c>
      <c r="D8" s="11" t="s">
        <v>70</v>
      </c>
      <c r="E8" s="12">
        <v>6000</v>
      </c>
      <c r="F8" s="12"/>
      <c r="G8" s="13">
        <v>46136</v>
      </c>
      <c r="H8" s="12">
        <v>88980</v>
      </c>
      <c r="I8" s="12">
        <v>91900</v>
      </c>
      <c r="J8" s="13">
        <v>46150</v>
      </c>
      <c r="K8" s="17">
        <f>IF($A8="","",IF($E8="","",$H8+$E8))</f>
      </c>
      <c r="L8" s="18">
        <f>IF($A8="","",IF($F8="","",$G8+$F8))</f>
      </c>
      <c r="M8" s="17">
        <f>IF($A8="","",IF($I8="","",$I8-$H8))</f>
      </c>
      <c r="N8" s="17">
        <f>IF($A8="","",IF($J8="","",$J8-$G8))</f>
      </c>
      <c r="O8" s="19">
        <f>IF($A8="","",IFERROR($M8/$E8,""))</f>
      </c>
      <c r="P8" s="19">
        <f>IF($A8="","",IFERROR($N8/$F8,""))</f>
      </c>
      <c r="Q8" s="20">
        <f>IF($A8="","",IF($E8="",0,IF(Definitions!$B$6="Percent of interval",$E8*Definitions!$B$7/100,Definitions!$B$8)))</f>
      </c>
      <c r="R8" s="20">
        <f>IF($A8="","",IF($F8="",0,IF(Definitions!$B$6="Percent of interval",$F8*Definitions!$B$7/100,Definitions!$B$9)))</f>
      </c>
      <c r="S8" s="14">
        <f>IF($A8="","",IF($E8="",0,IF($I8="",0,IF($M8&gt;$E8+$Q8,2,IF($M8&gt;=$E8-$Q8,1,0)))))</f>
      </c>
      <c r="T8" s="14">
        <f>IF($A8="","",IF($F8="",0,IF($J8="",0,IF($N8&gt;$F8+$R8,2,IF($N8&gt;=$F8-$R8,1,0)))))</f>
      </c>
      <c r="U8" s="21">
        <f>IF($A8="","",IF(MAX($S8,$T8)=2,"OVERDUE",IF(MAX($S8,$T8)=1,"DUE","OK")))</f>
      </c>
      <c r="V8" s="20">
        <f>IF($A8="","",IFERROR($M8/$N8,0))</f>
      </c>
      <c r="W8" s="18">
        <f>IF($A8="","",IF($E8="","",IFERROR($J8+($E8-$M8)/$V8,"")))</f>
      </c>
      <c r="X8" s="17">
        <f>IF($A8="","",IF($J8="","",Definitions!$B$12-$J8))</f>
      </c>
      <c r="Y8" s="22">
        <f>IF($A8="","",IF($X8="","",IF($X8&gt;Definitions!$B$13,"Projection unreliable — reading older than the staleness limit","")))</f>
      </c>
    </row>
    <row r="9" spans="1:25" x14ac:dyDescent="0.25">
      <c r="A9" s="11" t="s">
        <v>81</v>
      </c>
      <c r="B9" s="11" t="s">
        <v>80</v>
      </c>
      <c r="C9" s="11" t="s">
        <v>82</v>
      </c>
      <c r="D9" s="11" t="s">
        <v>74</v>
      </c>
      <c r="E9" s="12">
        <v>24000</v>
      </c>
      <c r="F9" s="12">
        <v>365</v>
      </c>
      <c r="G9" s="13">
        <v>46100</v>
      </c>
      <c r="H9" s="12">
        <v>70210</v>
      </c>
      <c r="I9" s="12">
        <v>77400</v>
      </c>
      <c r="J9" s="13">
        <v>46201</v>
      </c>
      <c r="K9" s="17">
        <f>IF($A9="","",IF($E9="","",$H9+$E9))</f>
      </c>
      <c r="L9" s="18">
        <f>IF($A9="","",IF($F9="","",$G9+$F9))</f>
      </c>
      <c r="M9" s="17">
        <f>IF($A9="","",IF($I9="","",$I9-$H9))</f>
      </c>
      <c r="N9" s="17">
        <f>IF($A9="","",IF($J9="","",$J9-$G9))</f>
      </c>
      <c r="O9" s="19">
        <f>IF($A9="","",IFERROR($M9/$E9,""))</f>
      </c>
      <c r="P9" s="19">
        <f>IF($A9="","",IFERROR($N9/$F9,""))</f>
      </c>
      <c r="Q9" s="20">
        <f>IF($A9="","",IF($E9="",0,IF(Definitions!$B$6="Percent of interval",$E9*Definitions!$B$7/100,Definitions!$B$8)))</f>
      </c>
      <c r="R9" s="20">
        <f>IF($A9="","",IF($F9="",0,IF(Definitions!$B$6="Percent of interval",$F9*Definitions!$B$7/100,Definitions!$B$9)))</f>
      </c>
      <c r="S9" s="14">
        <f>IF($A9="","",IF($E9="",0,IF($I9="",0,IF($M9&gt;$E9+$Q9,2,IF($M9&gt;=$E9-$Q9,1,0)))))</f>
      </c>
      <c r="T9" s="14">
        <f>IF($A9="","",IF($F9="",0,IF($J9="",0,IF($N9&gt;$F9+$R9,2,IF($N9&gt;=$F9-$R9,1,0)))))</f>
      </c>
      <c r="U9" s="21">
        <f>IF($A9="","",IF(MAX($S9,$T9)=2,"OVERDUE",IF(MAX($S9,$T9)=1,"DUE","OK")))</f>
      </c>
      <c r="V9" s="20">
        <f>IF($A9="","",IFERROR($M9/$N9,0))</f>
      </c>
      <c r="W9" s="18">
        <f>IF($A9="","",IF($E9="","",IFERROR($J9+($E9-$M9)/$V9,"")))</f>
      </c>
      <c r="X9" s="17">
        <f>IF($A9="","",IF($J9="","",Definitions!$B$12-$J9))</f>
      </c>
      <c r="Y9" s="22">
        <f>IF($A9="","",IF($X9="","",IF($X9&gt;Definitions!$B$13,"Projection unreliable — reading older than the staleness limit","")))</f>
      </c>
    </row>
    <row r="10" spans="1:25" x14ac:dyDescent="0.25">
      <c r="A10" s="11" t="s">
        <v>83</v>
      </c>
      <c r="B10" s="11" t="s">
        <v>84</v>
      </c>
      <c r="C10" s="11" t="s">
        <v>69</v>
      </c>
      <c r="D10" s="11" t="s">
        <v>77</v>
      </c>
      <c r="E10" s="12">
        <v>200</v>
      </c>
      <c r="F10" s="12"/>
      <c r="G10" s="13">
        <v>46009</v>
      </c>
      <c r="H10" s="12">
        <v>2810</v>
      </c>
      <c r="I10" s="12">
        <v>3372</v>
      </c>
      <c r="J10" s="13">
        <v>46199</v>
      </c>
      <c r="K10" s="17">
        <f>IF($A10="","",IF($E10="","",$H10+$E10))</f>
      </c>
      <c r="L10" s="18">
        <f>IF($A10="","",IF($F10="","",$G10+$F10))</f>
      </c>
      <c r="M10" s="17">
        <f>IF($A10="","",IF($I10="","",$I10-$H10))</f>
      </c>
      <c r="N10" s="17">
        <f>IF($A10="","",IF($J10="","",$J10-$G10))</f>
      </c>
      <c r="O10" s="19">
        <f>IF($A10="","",IFERROR($M10/$E10,""))</f>
      </c>
      <c r="P10" s="19">
        <f>IF($A10="","",IFERROR($N10/$F10,""))</f>
      </c>
      <c r="Q10" s="20">
        <f>IF($A10="","",IF($E10="",0,IF(Definitions!$B$6="Percent of interval",$E10*Definitions!$B$7/100,Definitions!$B$8)))</f>
      </c>
      <c r="R10" s="20">
        <f>IF($A10="","",IF($F10="",0,IF(Definitions!$B$6="Percent of interval",$F10*Definitions!$B$7/100,Definitions!$B$9)))</f>
      </c>
      <c r="S10" s="14">
        <f>IF($A10="","",IF($E10="",0,IF($I10="",0,IF($M10&gt;$E10+$Q10,2,IF($M10&gt;=$E10-$Q10,1,0)))))</f>
      </c>
      <c r="T10" s="14">
        <f>IF($A10="","",IF($F10="",0,IF($J10="",0,IF($N10&gt;$F10+$R10,2,IF($N10&gt;=$F10-$R10,1,0)))))</f>
      </c>
      <c r="U10" s="21">
        <f>IF($A10="","",IF(MAX($S10,$T10)=2,"OVERDUE",IF(MAX($S10,$T10)=1,"DUE","OK")))</f>
      </c>
      <c r="V10" s="20">
        <f>IF($A10="","",IFERROR($M10/$N10,0))</f>
      </c>
      <c r="W10" s="18">
        <f>IF($A10="","",IF($E10="","",IFERROR($J10+($E10-$M10)/$V10,"")))</f>
      </c>
      <c r="X10" s="17">
        <f>IF($A10="","",IF($J10="","",Definitions!$B$12-$J10))</f>
      </c>
      <c r="Y10" s="22">
        <f>IF($A10="","",IF($X10="","",IF($X10&gt;Definitions!$B$13,"Projection unreliable — reading older than the staleness limit","")))</f>
      </c>
    </row>
    <row r="11" spans="1:25" x14ac:dyDescent="0.25">
      <c r="A11" s="11" t="s">
        <v>85</v>
      </c>
      <c r="B11" s="11" t="s">
        <v>86</v>
      </c>
      <c r="C11" s="11" t="s">
        <v>69</v>
      </c>
      <c r="D11" s="11" t="s">
        <v>87</v>
      </c>
      <c r="E11" s="12"/>
      <c r="F11" s="12">
        <v>90</v>
      </c>
      <c r="G11" s="13">
        <v>46085</v>
      </c>
      <c r="H11" s="12"/>
      <c r="I11" s="12"/>
      <c r="J11" s="13">
        <v>46203</v>
      </c>
      <c r="K11" s="17">
        <f>IF($A11="","",IF($E11="","",$H11+$E11))</f>
      </c>
      <c r="L11" s="18">
        <f>IF($A11="","",IF($F11="","",$G11+$F11))</f>
      </c>
      <c r="M11" s="17">
        <f>IF($A11="","",IF($I11="","",$I11-$H11))</f>
      </c>
      <c r="N11" s="17">
        <f>IF($A11="","",IF($J11="","",$J11-$G11))</f>
      </c>
      <c r="O11" s="19">
        <f>IF($A11="","",IFERROR($M11/$E11,""))</f>
      </c>
      <c r="P11" s="19">
        <f>IF($A11="","",IFERROR($N11/$F11,""))</f>
      </c>
      <c r="Q11" s="20">
        <f>IF($A11="","",IF($E11="",0,IF(Definitions!$B$6="Percent of interval",$E11*Definitions!$B$7/100,Definitions!$B$8)))</f>
      </c>
      <c r="R11" s="20">
        <f>IF($A11="","",IF($F11="",0,IF(Definitions!$B$6="Percent of interval",$F11*Definitions!$B$7/100,Definitions!$B$9)))</f>
      </c>
      <c r="S11" s="14">
        <f>IF($A11="","",IF($E11="",0,IF($I11="",0,IF($M11&gt;$E11+$Q11,2,IF($M11&gt;=$E11-$Q11,1,0)))))</f>
      </c>
      <c r="T11" s="14">
        <f>IF($A11="","",IF($F11="",0,IF($J11="",0,IF($N11&gt;$F11+$R11,2,IF($N11&gt;=$F11-$R11,1,0)))))</f>
      </c>
      <c r="U11" s="21">
        <f>IF($A11="","",IF(MAX($S11,$T11)=2,"OVERDUE",IF(MAX($S11,$T11)=1,"DUE","OK")))</f>
      </c>
      <c r="V11" s="20">
        <f>IF($A11="","",IFERROR($M11/$N11,0))</f>
      </c>
      <c r="W11" s="18">
        <f>IF($A11="","",IF($E11="","",IFERROR($J11+($E11-$M11)/$V11,"")))</f>
      </c>
      <c r="X11" s="17">
        <f>IF($A11="","",IF($J11="","",Definitions!$B$12-$J11))</f>
      </c>
      <c r="Y11" s="22">
        <f>IF($A11="","",IF($X11="","",IF($X11&gt;Definitions!$B$13,"Projection unreliable — reading older than the staleness limit","")))</f>
      </c>
    </row>
    <row r="12" spans="1:25" x14ac:dyDescent="0.25">
      <c r="A12" s="11" t="s">
        <v>88</v>
      </c>
      <c r="B12" s="11" t="s">
        <v>89</v>
      </c>
      <c r="C12" s="11" t="s">
        <v>69</v>
      </c>
      <c r="D12" s="11" t="s">
        <v>70</v>
      </c>
      <c r="E12" s="12">
        <v>4000</v>
      </c>
      <c r="F12" s="12"/>
      <c r="G12" s="13">
        <v>46161</v>
      </c>
      <c r="H12" s="12">
        <v>112050</v>
      </c>
      <c r="I12" s="12">
        <v>115700</v>
      </c>
      <c r="J12" s="13">
        <v>46202</v>
      </c>
      <c r="K12" s="17">
        <f>IF($A12="","",IF($E12="","",$H12+$E12))</f>
      </c>
      <c r="L12" s="18">
        <f>IF($A12="","",IF($F12="","",$G12+$F12))</f>
      </c>
      <c r="M12" s="17">
        <f>IF($A12="","",IF($I12="","",$I12-$H12))</f>
      </c>
      <c r="N12" s="17">
        <f>IF($A12="","",IF($J12="","",$J12-$G12))</f>
      </c>
      <c r="O12" s="19">
        <f>IF($A12="","",IFERROR($M12/$E12,""))</f>
      </c>
      <c r="P12" s="19">
        <f>IF($A12="","",IFERROR($N12/$F12,""))</f>
      </c>
      <c r="Q12" s="20">
        <f>IF($A12="","",IF($E12="",0,IF(Definitions!$B$6="Percent of interval",$E12*Definitions!$B$7/100,Definitions!$B$8)))</f>
      </c>
      <c r="R12" s="20">
        <f>IF($A12="","",IF($F12="",0,IF(Definitions!$B$6="Percent of interval",$F12*Definitions!$B$7/100,Definitions!$B$9)))</f>
      </c>
      <c r="S12" s="14">
        <f>IF($A12="","",IF($E12="",0,IF($I12="",0,IF($M12&gt;$E12+$Q12,2,IF($M12&gt;=$E12-$Q12,1,0)))))</f>
      </c>
      <c r="T12" s="14">
        <f>IF($A12="","",IF($F12="",0,IF($J12="",0,IF($N12&gt;$F12+$R12,2,IF($N12&gt;=$F12-$R12,1,0)))))</f>
      </c>
      <c r="U12" s="21">
        <f>IF($A12="","",IF(MAX($S12,$T12)=2,"OVERDUE",IF(MAX($S12,$T12)=1,"DUE","OK")))</f>
      </c>
      <c r="V12" s="20">
        <f>IF($A12="","",IFERROR($M12/$N12,0))</f>
      </c>
      <c r="W12" s="18">
        <f>IF($A12="","",IF($E12="","",IFERROR($J12+($E12-$M12)/$V12,"")))</f>
      </c>
      <c r="X12" s="17">
        <f>IF($A12="","",IF($J12="","",Definitions!$B$12-$J12))</f>
      </c>
      <c r="Y12" s="22">
        <f>IF($A12="","",IF($X12="","",IF($X12&gt;Definitions!$B$13,"Projection unreliable — reading older than the staleness limit","")))</f>
      </c>
    </row>
    <row r="13" spans="1:25" x14ac:dyDescent="0.25">
      <c r="A13" s="11" t="s">
        <v>90</v>
      </c>
      <c r="B13" s="11" t="s">
        <v>91</v>
      </c>
      <c r="C13" s="11" t="s">
        <v>82</v>
      </c>
      <c r="D13" s="11" t="s">
        <v>87</v>
      </c>
      <c r="E13" s="12"/>
      <c r="F13" s="12">
        <v>365</v>
      </c>
      <c r="G13" s="13">
        <v>46062</v>
      </c>
      <c r="H13" s="12"/>
      <c r="I13" s="12"/>
      <c r="J13" s="13">
        <v>46203</v>
      </c>
      <c r="K13" s="17">
        <f>IF($A13="","",IF($E13="","",$H13+$E13))</f>
      </c>
      <c r="L13" s="18">
        <f>IF($A13="","",IF($F13="","",$G13+$F13))</f>
      </c>
      <c r="M13" s="17">
        <f>IF($A13="","",IF($I13="","",$I13-$H13))</f>
      </c>
      <c r="N13" s="17">
        <f>IF($A13="","",IF($J13="","",$J13-$G13))</f>
      </c>
      <c r="O13" s="19">
        <f>IF($A13="","",IFERROR($M13/$E13,""))</f>
      </c>
      <c r="P13" s="19">
        <f>IF($A13="","",IFERROR($N13/$F13,""))</f>
      </c>
      <c r="Q13" s="20">
        <f>IF($A13="","",IF($E13="",0,IF(Definitions!$B$6="Percent of interval",$E13*Definitions!$B$7/100,Definitions!$B$8)))</f>
      </c>
      <c r="R13" s="20">
        <f>IF($A13="","",IF($F13="",0,IF(Definitions!$B$6="Percent of interval",$F13*Definitions!$B$7/100,Definitions!$B$9)))</f>
      </c>
      <c r="S13" s="14">
        <f>IF($A13="","",IF($E13="",0,IF($I13="",0,IF($M13&gt;$E13+$Q13,2,IF($M13&gt;=$E13-$Q13,1,0)))))</f>
      </c>
      <c r="T13" s="14">
        <f>IF($A13="","",IF($F13="",0,IF($J13="",0,IF($N13&gt;$F13+$R13,2,IF($N13&gt;=$F13-$R13,1,0)))))</f>
      </c>
      <c r="U13" s="21">
        <f>IF($A13="","",IF(MAX($S13,$T13)=2,"OVERDUE",IF(MAX($S13,$T13)=1,"DUE","OK")))</f>
      </c>
      <c r="V13" s="20">
        <f>IF($A13="","",IFERROR($M13/$N13,0))</f>
      </c>
      <c r="W13" s="18">
        <f>IF($A13="","",IF($E13="","",IFERROR($J13+($E13-$M13)/$V13,"")))</f>
      </c>
      <c r="X13" s="17">
        <f>IF($A13="","",IF($J13="","",Definitions!$B$12-$J13))</f>
      </c>
      <c r="Y13" s="22">
        <f>IF($A13="","",IF($X13="","",IF($X13&gt;Definitions!$B$13,"Projection unreliable — reading older than the staleness limit","")))</f>
      </c>
    </row>
    <row r="14" spans="1:25" x14ac:dyDescent="0.25">
      <c r="A14" s="11"/>
      <c r="B14" s="11"/>
      <c r="C14" s="11"/>
      <c r="D14" s="11"/>
      <c r="E14" s="12"/>
      <c r="F14" s="12"/>
      <c r="G14" s="13"/>
      <c r="H14" s="12"/>
      <c r="I14" s="12"/>
      <c r="J14" s="13"/>
      <c r="K14" s="17">
        <f>IF($A14="","",IF($E14="","",$H14+$E14))</f>
      </c>
      <c r="L14" s="18">
        <f>IF($A14="","",IF($F14="","",$G14+$F14))</f>
      </c>
      <c r="M14" s="17">
        <f>IF($A14="","",IF($I14="","",$I14-$H14))</f>
      </c>
      <c r="N14" s="17">
        <f>IF($A14="","",IF($J14="","",$J14-$G14))</f>
      </c>
      <c r="O14" s="19">
        <f>IF($A14="","",IFERROR($M14/$E14,""))</f>
      </c>
      <c r="P14" s="19">
        <f>IF($A14="","",IFERROR($N14/$F14,""))</f>
      </c>
      <c r="Q14" s="20">
        <f>IF($A14="","",IF($E14="",0,IF(Definitions!$B$6="Percent of interval",$E14*Definitions!$B$7/100,Definitions!$B$8)))</f>
      </c>
      <c r="R14" s="20">
        <f>IF($A14="","",IF($F14="",0,IF(Definitions!$B$6="Percent of interval",$F14*Definitions!$B$7/100,Definitions!$B$9)))</f>
      </c>
      <c r="S14" s="14">
        <f>IF($A14="","",IF($E14="",0,IF($I14="",0,IF($M14&gt;$E14+$Q14,2,IF($M14&gt;=$E14-$Q14,1,0)))))</f>
      </c>
      <c r="T14" s="14">
        <f>IF($A14="","",IF($F14="",0,IF($J14="",0,IF($N14&gt;$F14+$R14,2,IF($N14&gt;=$F14-$R14,1,0)))))</f>
      </c>
      <c r="U14" s="21">
        <f>IF($A14="","",IF(MAX($S14,$T14)=2,"OVERDUE",IF(MAX($S14,$T14)=1,"DUE","OK")))</f>
      </c>
      <c r="V14" s="20">
        <f>IF($A14="","",IFERROR($M14/$N14,0))</f>
      </c>
      <c r="W14" s="18">
        <f>IF($A14="","",IF($E14="","",IFERROR($J14+($E14-$M14)/$V14,"")))</f>
      </c>
      <c r="X14" s="17">
        <f>IF($A14="","",IF($J14="","",Definitions!$B$12-$J14))</f>
      </c>
      <c r="Y14" s="22">
        <f>IF($A14="","",IF($X14="","",IF($X14&gt;Definitions!$B$13,"Projection unreliable — reading older than the staleness limit","")))</f>
      </c>
    </row>
    <row r="15" spans="1:25" x14ac:dyDescent="0.25">
      <c r="A15" s="11"/>
      <c r="B15" s="11"/>
      <c r="C15" s="11"/>
      <c r="D15" s="11"/>
      <c r="E15" s="12"/>
      <c r="F15" s="12"/>
      <c r="G15" s="13"/>
      <c r="H15" s="12"/>
      <c r="I15" s="12"/>
      <c r="J15" s="13"/>
      <c r="K15" s="17">
        <f>IF($A15="","",IF($E15="","",$H15+$E15))</f>
      </c>
      <c r="L15" s="18">
        <f>IF($A15="","",IF($F15="","",$G15+$F15))</f>
      </c>
      <c r="M15" s="17">
        <f>IF($A15="","",IF($I15="","",$I15-$H15))</f>
      </c>
      <c r="N15" s="17">
        <f>IF($A15="","",IF($J15="","",$J15-$G15))</f>
      </c>
      <c r="O15" s="19">
        <f>IF($A15="","",IFERROR($M15/$E15,""))</f>
      </c>
      <c r="P15" s="19">
        <f>IF($A15="","",IFERROR($N15/$F15,""))</f>
      </c>
      <c r="Q15" s="20">
        <f>IF($A15="","",IF($E15="",0,IF(Definitions!$B$6="Percent of interval",$E15*Definitions!$B$7/100,Definitions!$B$8)))</f>
      </c>
      <c r="R15" s="20">
        <f>IF($A15="","",IF($F15="",0,IF(Definitions!$B$6="Percent of interval",$F15*Definitions!$B$7/100,Definitions!$B$9)))</f>
      </c>
      <c r="S15" s="14">
        <f>IF($A15="","",IF($E15="",0,IF($I15="",0,IF($M15&gt;$E15+$Q15,2,IF($M15&gt;=$E15-$Q15,1,0)))))</f>
      </c>
      <c r="T15" s="14">
        <f>IF($A15="","",IF($F15="",0,IF($J15="",0,IF($N15&gt;$F15+$R15,2,IF($N15&gt;=$F15-$R15,1,0)))))</f>
      </c>
      <c r="U15" s="21">
        <f>IF($A15="","",IF(MAX($S15,$T15)=2,"OVERDUE",IF(MAX($S15,$T15)=1,"DUE","OK")))</f>
      </c>
      <c r="V15" s="20">
        <f>IF($A15="","",IFERROR($M15/$N15,0))</f>
      </c>
      <c r="W15" s="18">
        <f>IF($A15="","",IF($E15="","",IFERROR($J15+($E15-$M15)/$V15,"")))</f>
      </c>
      <c r="X15" s="17">
        <f>IF($A15="","",IF($J15="","",Definitions!$B$12-$J15))</f>
      </c>
      <c r="Y15" s="22">
        <f>IF($A15="","",IF($X15="","",IF($X15&gt;Definitions!$B$13,"Projection unreliable — reading older than the staleness limit","")))</f>
      </c>
    </row>
    <row r="16" spans="1:25" x14ac:dyDescent="0.25">
      <c r="A16" s="11"/>
      <c r="B16" s="11"/>
      <c r="C16" s="11"/>
      <c r="D16" s="11"/>
      <c r="E16" s="12"/>
      <c r="F16" s="12"/>
      <c r="G16" s="13"/>
      <c r="H16" s="12"/>
      <c r="I16" s="12"/>
      <c r="J16" s="13"/>
      <c r="K16" s="17">
        <f>IF($A16="","",IF($E16="","",$H16+$E16))</f>
      </c>
      <c r="L16" s="18">
        <f>IF($A16="","",IF($F16="","",$G16+$F16))</f>
      </c>
      <c r="M16" s="17">
        <f>IF($A16="","",IF($I16="","",$I16-$H16))</f>
      </c>
      <c r="N16" s="17">
        <f>IF($A16="","",IF($J16="","",$J16-$G16))</f>
      </c>
      <c r="O16" s="19">
        <f>IF($A16="","",IFERROR($M16/$E16,""))</f>
      </c>
      <c r="P16" s="19">
        <f>IF($A16="","",IFERROR($N16/$F16,""))</f>
      </c>
      <c r="Q16" s="20">
        <f>IF($A16="","",IF($E16="",0,IF(Definitions!$B$6="Percent of interval",$E16*Definitions!$B$7/100,Definitions!$B$8)))</f>
      </c>
      <c r="R16" s="20">
        <f>IF($A16="","",IF($F16="",0,IF(Definitions!$B$6="Percent of interval",$F16*Definitions!$B$7/100,Definitions!$B$9)))</f>
      </c>
      <c r="S16" s="14">
        <f>IF($A16="","",IF($E16="",0,IF($I16="",0,IF($M16&gt;$E16+$Q16,2,IF($M16&gt;=$E16-$Q16,1,0)))))</f>
      </c>
      <c r="T16" s="14">
        <f>IF($A16="","",IF($F16="",0,IF($J16="",0,IF($N16&gt;$F16+$R16,2,IF($N16&gt;=$F16-$R16,1,0)))))</f>
      </c>
      <c r="U16" s="21">
        <f>IF($A16="","",IF(MAX($S16,$T16)=2,"OVERDUE",IF(MAX($S16,$T16)=1,"DUE","OK")))</f>
      </c>
      <c r="V16" s="20">
        <f>IF($A16="","",IFERROR($M16/$N16,0))</f>
      </c>
      <c r="W16" s="18">
        <f>IF($A16="","",IF($E16="","",IFERROR($J16+($E16-$M16)/$V16,"")))</f>
      </c>
      <c r="X16" s="17">
        <f>IF($A16="","",IF($J16="","",Definitions!$B$12-$J16))</f>
      </c>
      <c r="Y16" s="22">
        <f>IF($A16="","",IF($X16="","",IF($X16&gt;Definitions!$B$13,"Projection unreliable — reading older than the staleness limit","")))</f>
      </c>
    </row>
    <row r="17" spans="1:25" x14ac:dyDescent="0.25">
      <c r="A17" s="11"/>
      <c r="B17" s="11"/>
      <c r="C17" s="11"/>
      <c r="D17" s="11"/>
      <c r="E17" s="12"/>
      <c r="F17" s="12"/>
      <c r="G17" s="13"/>
      <c r="H17" s="12"/>
      <c r="I17" s="12"/>
      <c r="J17" s="13"/>
      <c r="K17" s="17">
        <f>IF($A17="","",IF($E17="","",$H17+$E17))</f>
      </c>
      <c r="L17" s="18">
        <f>IF($A17="","",IF($F17="","",$G17+$F17))</f>
      </c>
      <c r="M17" s="17">
        <f>IF($A17="","",IF($I17="","",$I17-$H17))</f>
      </c>
      <c r="N17" s="17">
        <f>IF($A17="","",IF($J17="","",$J17-$G17))</f>
      </c>
      <c r="O17" s="19">
        <f>IF($A17="","",IFERROR($M17/$E17,""))</f>
      </c>
      <c r="P17" s="19">
        <f>IF($A17="","",IFERROR($N17/$F17,""))</f>
      </c>
      <c r="Q17" s="20">
        <f>IF($A17="","",IF($E17="",0,IF(Definitions!$B$6="Percent of interval",$E17*Definitions!$B$7/100,Definitions!$B$8)))</f>
      </c>
      <c r="R17" s="20">
        <f>IF($A17="","",IF($F17="",0,IF(Definitions!$B$6="Percent of interval",$F17*Definitions!$B$7/100,Definitions!$B$9)))</f>
      </c>
      <c r="S17" s="14">
        <f>IF($A17="","",IF($E17="",0,IF($I17="",0,IF($M17&gt;$E17+$Q17,2,IF($M17&gt;=$E17-$Q17,1,0)))))</f>
      </c>
      <c r="T17" s="14">
        <f>IF($A17="","",IF($F17="",0,IF($J17="",0,IF($N17&gt;$F17+$R17,2,IF($N17&gt;=$F17-$R17,1,0)))))</f>
      </c>
      <c r="U17" s="21">
        <f>IF($A17="","",IF(MAX($S17,$T17)=2,"OVERDUE",IF(MAX($S17,$T17)=1,"DUE","OK")))</f>
      </c>
      <c r="V17" s="20">
        <f>IF($A17="","",IFERROR($M17/$N17,0))</f>
      </c>
      <c r="W17" s="18">
        <f>IF($A17="","",IF($E17="","",IFERROR($J17+($E17-$M17)/$V17,"")))</f>
      </c>
      <c r="X17" s="17">
        <f>IF($A17="","",IF($J17="","",Definitions!$B$12-$J17))</f>
      </c>
      <c r="Y17" s="22">
        <f>IF($A17="","",IF($X17="","",IF($X17&gt;Definitions!$B$13,"Projection unreliable — reading older than the staleness limit","")))</f>
      </c>
    </row>
    <row r="18" spans="1:25" x14ac:dyDescent="0.25">
      <c r="A18" s="11"/>
      <c r="B18" s="11"/>
      <c r="C18" s="11"/>
      <c r="D18" s="11"/>
      <c r="E18" s="12"/>
      <c r="F18" s="12"/>
      <c r="G18" s="13"/>
      <c r="H18" s="12"/>
      <c r="I18" s="12"/>
      <c r="J18" s="13"/>
      <c r="K18" s="17">
        <f>IF($A18="","",IF($E18="","",$H18+$E18))</f>
      </c>
      <c r="L18" s="18">
        <f>IF($A18="","",IF($F18="","",$G18+$F18))</f>
      </c>
      <c r="M18" s="17">
        <f>IF($A18="","",IF($I18="","",$I18-$H18))</f>
      </c>
      <c r="N18" s="17">
        <f>IF($A18="","",IF($J18="","",$J18-$G18))</f>
      </c>
      <c r="O18" s="19">
        <f>IF($A18="","",IFERROR($M18/$E18,""))</f>
      </c>
      <c r="P18" s="19">
        <f>IF($A18="","",IFERROR($N18/$F18,""))</f>
      </c>
      <c r="Q18" s="20">
        <f>IF($A18="","",IF($E18="",0,IF(Definitions!$B$6="Percent of interval",$E18*Definitions!$B$7/100,Definitions!$B$8)))</f>
      </c>
      <c r="R18" s="20">
        <f>IF($A18="","",IF($F18="",0,IF(Definitions!$B$6="Percent of interval",$F18*Definitions!$B$7/100,Definitions!$B$9)))</f>
      </c>
      <c r="S18" s="14">
        <f>IF($A18="","",IF($E18="",0,IF($I18="",0,IF($M18&gt;$E18+$Q18,2,IF($M18&gt;=$E18-$Q18,1,0)))))</f>
      </c>
      <c r="T18" s="14">
        <f>IF($A18="","",IF($F18="",0,IF($J18="",0,IF($N18&gt;$F18+$R18,2,IF($N18&gt;=$F18-$R18,1,0)))))</f>
      </c>
      <c r="U18" s="21">
        <f>IF($A18="","",IF(MAX($S18,$T18)=2,"OVERDUE",IF(MAX($S18,$T18)=1,"DUE","OK")))</f>
      </c>
      <c r="V18" s="20">
        <f>IF($A18="","",IFERROR($M18/$N18,0))</f>
      </c>
      <c r="W18" s="18">
        <f>IF($A18="","",IF($E18="","",IFERROR($J18+($E18-$M18)/$V18,"")))</f>
      </c>
      <c r="X18" s="17">
        <f>IF($A18="","",IF($J18="","",Definitions!$B$12-$J18))</f>
      </c>
      <c r="Y18" s="22">
        <f>IF($A18="","",IF($X18="","",IF($X18&gt;Definitions!$B$13,"Projection unreliable — reading older than the staleness limit","")))</f>
      </c>
    </row>
    <row r="19" spans="1:25" x14ac:dyDescent="0.25">
      <c r="A19" s="11"/>
      <c r="B19" s="11"/>
      <c r="C19" s="11"/>
      <c r="D19" s="11"/>
      <c r="E19" s="12"/>
      <c r="F19" s="12"/>
      <c r="G19" s="13"/>
      <c r="H19" s="12"/>
      <c r="I19" s="12"/>
      <c r="J19" s="13"/>
      <c r="K19" s="17">
        <f>IF($A19="","",IF($E19="","",$H19+$E19))</f>
      </c>
      <c r="L19" s="18">
        <f>IF($A19="","",IF($F19="","",$G19+$F19))</f>
      </c>
      <c r="M19" s="17">
        <f>IF($A19="","",IF($I19="","",$I19-$H19))</f>
      </c>
      <c r="N19" s="17">
        <f>IF($A19="","",IF($J19="","",$J19-$G19))</f>
      </c>
      <c r="O19" s="19">
        <f>IF($A19="","",IFERROR($M19/$E19,""))</f>
      </c>
      <c r="P19" s="19">
        <f>IF($A19="","",IFERROR($N19/$F19,""))</f>
      </c>
      <c r="Q19" s="20">
        <f>IF($A19="","",IF($E19="",0,IF(Definitions!$B$6="Percent of interval",$E19*Definitions!$B$7/100,Definitions!$B$8)))</f>
      </c>
      <c r="R19" s="20">
        <f>IF($A19="","",IF($F19="",0,IF(Definitions!$B$6="Percent of interval",$F19*Definitions!$B$7/100,Definitions!$B$9)))</f>
      </c>
      <c r="S19" s="14">
        <f>IF($A19="","",IF($E19="",0,IF($I19="",0,IF($M19&gt;$E19+$Q19,2,IF($M19&gt;=$E19-$Q19,1,0)))))</f>
      </c>
      <c r="T19" s="14">
        <f>IF($A19="","",IF($F19="",0,IF($J19="",0,IF($N19&gt;$F19+$R19,2,IF($N19&gt;=$F19-$R19,1,0)))))</f>
      </c>
      <c r="U19" s="21">
        <f>IF($A19="","",IF(MAX($S19,$T19)=2,"OVERDUE",IF(MAX($S19,$T19)=1,"DUE","OK")))</f>
      </c>
      <c r="V19" s="20">
        <f>IF($A19="","",IFERROR($M19/$N19,0))</f>
      </c>
      <c r="W19" s="18">
        <f>IF($A19="","",IF($E19="","",IFERROR($J19+($E19-$M19)/$V19,"")))</f>
      </c>
      <c r="X19" s="17">
        <f>IF($A19="","",IF($J19="","",Definitions!$B$12-$J19))</f>
      </c>
      <c r="Y19" s="22">
        <f>IF($A19="","",IF($X19="","",IF($X19&gt;Definitions!$B$13,"Projection unreliable — reading older than the staleness limit","")))</f>
      </c>
    </row>
    <row r="20" spans="1:25" x14ac:dyDescent="0.25">
      <c r="A20" s="11"/>
      <c r="B20" s="11"/>
      <c r="C20" s="11"/>
      <c r="D20" s="11"/>
      <c r="E20" s="12"/>
      <c r="F20" s="12"/>
      <c r="G20" s="13"/>
      <c r="H20" s="12"/>
      <c r="I20" s="12"/>
      <c r="J20" s="13"/>
      <c r="K20" s="17">
        <f>IF($A20="","",IF($E20="","",$H20+$E20))</f>
      </c>
      <c r="L20" s="18">
        <f>IF($A20="","",IF($F20="","",$G20+$F20))</f>
      </c>
      <c r="M20" s="17">
        <f>IF($A20="","",IF($I20="","",$I20-$H20))</f>
      </c>
      <c r="N20" s="17">
        <f>IF($A20="","",IF($J20="","",$J20-$G20))</f>
      </c>
      <c r="O20" s="19">
        <f>IF($A20="","",IFERROR($M20/$E20,""))</f>
      </c>
      <c r="P20" s="19">
        <f>IF($A20="","",IFERROR($N20/$F20,""))</f>
      </c>
      <c r="Q20" s="20">
        <f>IF($A20="","",IF($E20="",0,IF(Definitions!$B$6="Percent of interval",$E20*Definitions!$B$7/100,Definitions!$B$8)))</f>
      </c>
      <c r="R20" s="20">
        <f>IF($A20="","",IF($F20="",0,IF(Definitions!$B$6="Percent of interval",$F20*Definitions!$B$7/100,Definitions!$B$9)))</f>
      </c>
      <c r="S20" s="14">
        <f>IF($A20="","",IF($E20="",0,IF($I20="",0,IF($M20&gt;$E20+$Q20,2,IF($M20&gt;=$E20-$Q20,1,0)))))</f>
      </c>
      <c r="T20" s="14">
        <f>IF($A20="","",IF($F20="",0,IF($J20="",0,IF($N20&gt;$F20+$R20,2,IF($N20&gt;=$F20-$R20,1,0)))))</f>
      </c>
      <c r="U20" s="21">
        <f>IF($A20="","",IF(MAX($S20,$T20)=2,"OVERDUE",IF(MAX($S20,$T20)=1,"DUE","OK")))</f>
      </c>
      <c r="V20" s="20">
        <f>IF($A20="","",IFERROR($M20/$N20,0))</f>
      </c>
      <c r="W20" s="18">
        <f>IF($A20="","",IF($E20="","",IFERROR($J20+($E20-$M20)/$V20,"")))</f>
      </c>
      <c r="X20" s="17">
        <f>IF($A20="","",IF($J20="","",Definitions!$B$12-$J20))</f>
      </c>
      <c r="Y20" s="22">
        <f>IF($A20="","",IF($X20="","",IF($X20&gt;Definitions!$B$13,"Projection unreliable — reading older than the staleness limit","")))</f>
      </c>
    </row>
    <row r="21" spans="1:25" x14ac:dyDescent="0.25">
      <c r="A21" s="11"/>
      <c r="B21" s="11"/>
      <c r="C21" s="11"/>
      <c r="D21" s="11"/>
      <c r="E21" s="12"/>
      <c r="F21" s="12"/>
      <c r="G21" s="13"/>
      <c r="H21" s="12"/>
      <c r="I21" s="12"/>
      <c r="J21" s="13"/>
      <c r="K21" s="17">
        <f>IF($A21="","",IF($E21="","",$H21+$E21))</f>
      </c>
      <c r="L21" s="18">
        <f>IF($A21="","",IF($F21="","",$G21+$F21))</f>
      </c>
      <c r="M21" s="17">
        <f>IF($A21="","",IF($I21="","",$I21-$H21))</f>
      </c>
      <c r="N21" s="17">
        <f>IF($A21="","",IF($J21="","",$J21-$G21))</f>
      </c>
      <c r="O21" s="19">
        <f>IF($A21="","",IFERROR($M21/$E21,""))</f>
      </c>
      <c r="P21" s="19">
        <f>IF($A21="","",IFERROR($N21/$F21,""))</f>
      </c>
      <c r="Q21" s="20">
        <f>IF($A21="","",IF($E21="",0,IF(Definitions!$B$6="Percent of interval",$E21*Definitions!$B$7/100,Definitions!$B$8)))</f>
      </c>
      <c r="R21" s="20">
        <f>IF($A21="","",IF($F21="",0,IF(Definitions!$B$6="Percent of interval",$F21*Definitions!$B$7/100,Definitions!$B$9)))</f>
      </c>
      <c r="S21" s="14">
        <f>IF($A21="","",IF($E21="",0,IF($I21="",0,IF($M21&gt;$E21+$Q21,2,IF($M21&gt;=$E21-$Q21,1,0)))))</f>
      </c>
      <c r="T21" s="14">
        <f>IF($A21="","",IF($F21="",0,IF($J21="",0,IF($N21&gt;$F21+$R21,2,IF($N21&gt;=$F21-$R21,1,0)))))</f>
      </c>
      <c r="U21" s="21">
        <f>IF($A21="","",IF(MAX($S21,$T21)=2,"OVERDUE",IF(MAX($S21,$T21)=1,"DUE","OK")))</f>
      </c>
      <c r="V21" s="20">
        <f>IF($A21="","",IFERROR($M21/$N21,0))</f>
      </c>
      <c r="W21" s="18">
        <f>IF($A21="","",IF($E21="","",IFERROR($J21+($E21-$M21)/$V21,"")))</f>
      </c>
      <c r="X21" s="17">
        <f>IF($A21="","",IF($J21="","",Definitions!$B$12-$J21))</f>
      </c>
      <c r="Y21" s="22">
        <f>IF($A21="","",IF($X21="","",IF($X21&gt;Definitions!$B$13,"Projection unreliable — reading older than the staleness limit","")))</f>
      </c>
    </row>
    <row r="22" spans="1:25" x14ac:dyDescent="0.25">
      <c r="A22" s="11"/>
      <c r="B22" s="11"/>
      <c r="C22" s="11"/>
      <c r="D22" s="11"/>
      <c r="E22" s="12"/>
      <c r="F22" s="12"/>
      <c r="G22" s="13"/>
      <c r="H22" s="12"/>
      <c r="I22" s="12"/>
      <c r="J22" s="13"/>
      <c r="K22" s="17">
        <f>IF($A22="","",IF($E22="","",$H22+$E22))</f>
      </c>
      <c r="L22" s="18">
        <f>IF($A22="","",IF($F22="","",$G22+$F22))</f>
      </c>
      <c r="M22" s="17">
        <f>IF($A22="","",IF($I22="","",$I22-$H22))</f>
      </c>
      <c r="N22" s="17">
        <f>IF($A22="","",IF($J22="","",$J22-$G22))</f>
      </c>
      <c r="O22" s="19">
        <f>IF($A22="","",IFERROR($M22/$E22,""))</f>
      </c>
      <c r="P22" s="19">
        <f>IF($A22="","",IFERROR($N22/$F22,""))</f>
      </c>
      <c r="Q22" s="20">
        <f>IF($A22="","",IF($E22="",0,IF(Definitions!$B$6="Percent of interval",$E22*Definitions!$B$7/100,Definitions!$B$8)))</f>
      </c>
      <c r="R22" s="20">
        <f>IF($A22="","",IF($F22="",0,IF(Definitions!$B$6="Percent of interval",$F22*Definitions!$B$7/100,Definitions!$B$9)))</f>
      </c>
      <c r="S22" s="14">
        <f>IF($A22="","",IF($E22="",0,IF($I22="",0,IF($M22&gt;$E22+$Q22,2,IF($M22&gt;=$E22-$Q22,1,0)))))</f>
      </c>
      <c r="T22" s="14">
        <f>IF($A22="","",IF($F22="",0,IF($J22="",0,IF($N22&gt;$F22+$R22,2,IF($N22&gt;=$F22-$R22,1,0)))))</f>
      </c>
      <c r="U22" s="21">
        <f>IF($A22="","",IF(MAX($S22,$T22)=2,"OVERDUE",IF(MAX($S22,$T22)=1,"DUE","OK")))</f>
      </c>
      <c r="V22" s="20">
        <f>IF($A22="","",IFERROR($M22/$N22,0))</f>
      </c>
      <c r="W22" s="18">
        <f>IF($A22="","",IF($E22="","",IFERROR($J22+($E22-$M22)/$V22,"")))</f>
      </c>
      <c r="X22" s="17">
        <f>IF($A22="","",IF($J22="","",Definitions!$B$12-$J22))</f>
      </c>
      <c r="Y22" s="22">
        <f>IF($A22="","",IF($X22="","",IF($X22&gt;Definitions!$B$13,"Projection unreliable — reading older than the staleness limit","")))</f>
      </c>
    </row>
    <row r="23" spans="1:25" x14ac:dyDescent="0.25">
      <c r="A23" s="11"/>
      <c r="B23" s="11"/>
      <c r="C23" s="11"/>
      <c r="D23" s="11"/>
      <c r="E23" s="12"/>
      <c r="F23" s="12"/>
      <c r="G23" s="13"/>
      <c r="H23" s="12"/>
      <c r="I23" s="12"/>
      <c r="J23" s="13"/>
      <c r="K23" s="17">
        <f>IF($A23="","",IF($E23="","",$H23+$E23))</f>
      </c>
      <c r="L23" s="18">
        <f>IF($A23="","",IF($F23="","",$G23+$F23))</f>
      </c>
      <c r="M23" s="17">
        <f>IF($A23="","",IF($I23="","",$I23-$H23))</f>
      </c>
      <c r="N23" s="17">
        <f>IF($A23="","",IF($J23="","",$J23-$G23))</f>
      </c>
      <c r="O23" s="19">
        <f>IF($A23="","",IFERROR($M23/$E23,""))</f>
      </c>
      <c r="P23" s="19">
        <f>IF($A23="","",IFERROR($N23/$F23,""))</f>
      </c>
      <c r="Q23" s="20">
        <f>IF($A23="","",IF($E23="",0,IF(Definitions!$B$6="Percent of interval",$E23*Definitions!$B$7/100,Definitions!$B$8)))</f>
      </c>
      <c r="R23" s="20">
        <f>IF($A23="","",IF($F23="",0,IF(Definitions!$B$6="Percent of interval",$F23*Definitions!$B$7/100,Definitions!$B$9)))</f>
      </c>
      <c r="S23" s="14">
        <f>IF($A23="","",IF($E23="",0,IF($I23="",0,IF($M23&gt;$E23+$Q23,2,IF($M23&gt;=$E23-$Q23,1,0)))))</f>
      </c>
      <c r="T23" s="14">
        <f>IF($A23="","",IF($F23="",0,IF($J23="",0,IF($N23&gt;$F23+$R23,2,IF($N23&gt;=$F23-$R23,1,0)))))</f>
      </c>
      <c r="U23" s="21">
        <f>IF($A23="","",IF(MAX($S23,$T23)=2,"OVERDUE",IF(MAX($S23,$T23)=1,"DUE","OK")))</f>
      </c>
      <c r="V23" s="20">
        <f>IF($A23="","",IFERROR($M23/$N23,0))</f>
      </c>
      <c r="W23" s="18">
        <f>IF($A23="","",IF($E23="","",IFERROR($J23+($E23-$M23)/$V23,"")))</f>
      </c>
      <c r="X23" s="17">
        <f>IF($A23="","",IF($J23="","",Definitions!$B$12-$J23))</f>
      </c>
      <c r="Y23" s="22">
        <f>IF($A23="","",IF($X23="","",IF($X23&gt;Definitions!$B$13,"Projection unreliable — reading older than the staleness limit","")))</f>
      </c>
    </row>
    <row r="24" spans="1:25" x14ac:dyDescent="0.25">
      <c r="A24" s="11"/>
      <c r="B24" s="11"/>
      <c r="C24" s="11"/>
      <c r="D24" s="11"/>
      <c r="E24" s="12"/>
      <c r="F24" s="12"/>
      <c r="G24" s="13"/>
      <c r="H24" s="12"/>
      <c r="I24" s="12"/>
      <c r="J24" s="13"/>
      <c r="K24" s="17">
        <f>IF($A24="","",IF($E24="","",$H24+$E24))</f>
      </c>
      <c r="L24" s="18">
        <f>IF($A24="","",IF($F24="","",$G24+$F24))</f>
      </c>
      <c r="M24" s="17">
        <f>IF($A24="","",IF($I24="","",$I24-$H24))</f>
      </c>
      <c r="N24" s="17">
        <f>IF($A24="","",IF($J24="","",$J24-$G24))</f>
      </c>
      <c r="O24" s="19">
        <f>IF($A24="","",IFERROR($M24/$E24,""))</f>
      </c>
      <c r="P24" s="19">
        <f>IF($A24="","",IFERROR($N24/$F24,""))</f>
      </c>
      <c r="Q24" s="20">
        <f>IF($A24="","",IF($E24="",0,IF(Definitions!$B$6="Percent of interval",$E24*Definitions!$B$7/100,Definitions!$B$8)))</f>
      </c>
      <c r="R24" s="20">
        <f>IF($A24="","",IF($F24="",0,IF(Definitions!$B$6="Percent of interval",$F24*Definitions!$B$7/100,Definitions!$B$9)))</f>
      </c>
      <c r="S24" s="14">
        <f>IF($A24="","",IF($E24="",0,IF($I24="",0,IF($M24&gt;$E24+$Q24,2,IF($M24&gt;=$E24-$Q24,1,0)))))</f>
      </c>
      <c r="T24" s="14">
        <f>IF($A24="","",IF($F24="",0,IF($J24="",0,IF($N24&gt;$F24+$R24,2,IF($N24&gt;=$F24-$R24,1,0)))))</f>
      </c>
      <c r="U24" s="21">
        <f>IF($A24="","",IF(MAX($S24,$T24)=2,"OVERDUE",IF(MAX($S24,$T24)=1,"DUE","OK")))</f>
      </c>
      <c r="V24" s="20">
        <f>IF($A24="","",IFERROR($M24/$N24,0))</f>
      </c>
      <c r="W24" s="18">
        <f>IF($A24="","",IF($E24="","",IFERROR($J24+($E24-$M24)/$V24,"")))</f>
      </c>
      <c r="X24" s="17">
        <f>IF($A24="","",IF($J24="","",Definitions!$B$12-$J24))</f>
      </c>
      <c r="Y24" s="22">
        <f>IF($A24="","",IF($X24="","",IF($X24&gt;Definitions!$B$13,"Projection unreliable — reading older than the staleness limit","")))</f>
      </c>
    </row>
    <row r="25" spans="1:25" x14ac:dyDescent="0.25">
      <c r="A25" s="11"/>
      <c r="B25" s="11"/>
      <c r="C25" s="11"/>
      <c r="D25" s="11"/>
      <c r="E25" s="12"/>
      <c r="F25" s="12"/>
      <c r="G25" s="13"/>
      <c r="H25" s="12"/>
      <c r="I25" s="12"/>
      <c r="J25" s="13"/>
      <c r="K25" s="17">
        <f>IF($A25="","",IF($E25="","",$H25+$E25))</f>
      </c>
      <c r="L25" s="18">
        <f>IF($A25="","",IF($F25="","",$G25+$F25))</f>
      </c>
      <c r="M25" s="17">
        <f>IF($A25="","",IF($I25="","",$I25-$H25))</f>
      </c>
      <c r="N25" s="17">
        <f>IF($A25="","",IF($J25="","",$J25-$G25))</f>
      </c>
      <c r="O25" s="19">
        <f>IF($A25="","",IFERROR($M25/$E25,""))</f>
      </c>
      <c r="P25" s="19">
        <f>IF($A25="","",IFERROR($N25/$F25,""))</f>
      </c>
      <c r="Q25" s="20">
        <f>IF($A25="","",IF($E25="",0,IF(Definitions!$B$6="Percent of interval",$E25*Definitions!$B$7/100,Definitions!$B$8)))</f>
      </c>
      <c r="R25" s="20">
        <f>IF($A25="","",IF($F25="",0,IF(Definitions!$B$6="Percent of interval",$F25*Definitions!$B$7/100,Definitions!$B$9)))</f>
      </c>
      <c r="S25" s="14">
        <f>IF($A25="","",IF($E25="",0,IF($I25="",0,IF($M25&gt;$E25+$Q25,2,IF($M25&gt;=$E25-$Q25,1,0)))))</f>
      </c>
      <c r="T25" s="14">
        <f>IF($A25="","",IF($F25="",0,IF($J25="",0,IF($N25&gt;$F25+$R25,2,IF($N25&gt;=$F25-$R25,1,0)))))</f>
      </c>
      <c r="U25" s="21">
        <f>IF($A25="","",IF(MAX($S25,$T25)=2,"OVERDUE",IF(MAX($S25,$T25)=1,"DUE","OK")))</f>
      </c>
      <c r="V25" s="20">
        <f>IF($A25="","",IFERROR($M25/$N25,0))</f>
      </c>
      <c r="W25" s="18">
        <f>IF($A25="","",IF($E25="","",IFERROR($J25+($E25-$M25)/$V25,"")))</f>
      </c>
      <c r="X25" s="17">
        <f>IF($A25="","",IF($J25="","",Definitions!$B$12-$J25))</f>
      </c>
      <c r="Y25" s="22">
        <f>IF($A25="","",IF($X25="","",IF($X25&gt;Definitions!$B$13,"Projection unreliable — reading older than the staleness limit","")))</f>
      </c>
    </row>
    <row r="26" spans="1:25" x14ac:dyDescent="0.25">
      <c r="A26" s="11"/>
      <c r="B26" s="11"/>
      <c r="C26" s="11"/>
      <c r="D26" s="11"/>
      <c r="E26" s="12"/>
      <c r="F26" s="12"/>
      <c r="G26" s="13"/>
      <c r="H26" s="12"/>
      <c r="I26" s="12"/>
      <c r="J26" s="13"/>
      <c r="K26" s="17">
        <f>IF($A26="","",IF($E26="","",$H26+$E26))</f>
      </c>
      <c r="L26" s="18">
        <f>IF($A26="","",IF($F26="","",$G26+$F26))</f>
      </c>
      <c r="M26" s="17">
        <f>IF($A26="","",IF($I26="","",$I26-$H26))</f>
      </c>
      <c r="N26" s="17">
        <f>IF($A26="","",IF($J26="","",$J26-$G26))</f>
      </c>
      <c r="O26" s="19">
        <f>IF($A26="","",IFERROR($M26/$E26,""))</f>
      </c>
      <c r="P26" s="19">
        <f>IF($A26="","",IFERROR($N26/$F26,""))</f>
      </c>
      <c r="Q26" s="20">
        <f>IF($A26="","",IF($E26="",0,IF(Definitions!$B$6="Percent of interval",$E26*Definitions!$B$7/100,Definitions!$B$8)))</f>
      </c>
      <c r="R26" s="20">
        <f>IF($A26="","",IF($F26="",0,IF(Definitions!$B$6="Percent of interval",$F26*Definitions!$B$7/100,Definitions!$B$9)))</f>
      </c>
      <c r="S26" s="14">
        <f>IF($A26="","",IF($E26="",0,IF($I26="",0,IF($M26&gt;$E26+$Q26,2,IF($M26&gt;=$E26-$Q26,1,0)))))</f>
      </c>
      <c r="T26" s="14">
        <f>IF($A26="","",IF($F26="",0,IF($J26="",0,IF($N26&gt;$F26+$R26,2,IF($N26&gt;=$F26-$R26,1,0)))))</f>
      </c>
      <c r="U26" s="21">
        <f>IF($A26="","",IF(MAX($S26,$T26)=2,"OVERDUE",IF(MAX($S26,$T26)=1,"DUE","OK")))</f>
      </c>
      <c r="V26" s="20">
        <f>IF($A26="","",IFERROR($M26/$N26,0))</f>
      </c>
      <c r="W26" s="18">
        <f>IF($A26="","",IF($E26="","",IFERROR($J26+($E26-$M26)/$V26,"")))</f>
      </c>
      <c r="X26" s="17">
        <f>IF($A26="","",IF($J26="","",Definitions!$B$12-$J26))</f>
      </c>
      <c r="Y26" s="22">
        <f>IF($A26="","",IF($X26="","",IF($X26&gt;Definitions!$B$13,"Projection unreliable — reading older than the staleness limit","")))</f>
      </c>
    </row>
    <row r="27" spans="1:25" x14ac:dyDescent="0.25">
      <c r="A27" s="11"/>
      <c r="B27" s="11"/>
      <c r="C27" s="11"/>
      <c r="D27" s="11"/>
      <c r="E27" s="12"/>
      <c r="F27" s="12"/>
      <c r="G27" s="13"/>
      <c r="H27" s="12"/>
      <c r="I27" s="12"/>
      <c r="J27" s="13"/>
      <c r="K27" s="17">
        <f>IF($A27="","",IF($E27="","",$H27+$E27))</f>
      </c>
      <c r="L27" s="18">
        <f>IF($A27="","",IF($F27="","",$G27+$F27))</f>
      </c>
      <c r="M27" s="17">
        <f>IF($A27="","",IF($I27="","",$I27-$H27))</f>
      </c>
      <c r="N27" s="17">
        <f>IF($A27="","",IF($J27="","",$J27-$G27))</f>
      </c>
      <c r="O27" s="19">
        <f>IF($A27="","",IFERROR($M27/$E27,""))</f>
      </c>
      <c r="P27" s="19">
        <f>IF($A27="","",IFERROR($N27/$F27,""))</f>
      </c>
      <c r="Q27" s="20">
        <f>IF($A27="","",IF($E27="",0,IF(Definitions!$B$6="Percent of interval",$E27*Definitions!$B$7/100,Definitions!$B$8)))</f>
      </c>
      <c r="R27" s="20">
        <f>IF($A27="","",IF($F27="",0,IF(Definitions!$B$6="Percent of interval",$F27*Definitions!$B$7/100,Definitions!$B$9)))</f>
      </c>
      <c r="S27" s="14">
        <f>IF($A27="","",IF($E27="",0,IF($I27="",0,IF($M27&gt;$E27+$Q27,2,IF($M27&gt;=$E27-$Q27,1,0)))))</f>
      </c>
      <c r="T27" s="14">
        <f>IF($A27="","",IF($F27="",0,IF($J27="",0,IF($N27&gt;$F27+$R27,2,IF($N27&gt;=$F27-$R27,1,0)))))</f>
      </c>
      <c r="U27" s="21">
        <f>IF($A27="","",IF(MAX($S27,$T27)=2,"OVERDUE",IF(MAX($S27,$T27)=1,"DUE","OK")))</f>
      </c>
      <c r="V27" s="20">
        <f>IF($A27="","",IFERROR($M27/$N27,0))</f>
      </c>
      <c r="W27" s="18">
        <f>IF($A27="","",IF($E27="","",IFERROR($J27+($E27-$M27)/$V27,"")))</f>
      </c>
      <c r="X27" s="17">
        <f>IF($A27="","",IF($J27="","",Definitions!$B$12-$J27))</f>
      </c>
      <c r="Y27" s="22">
        <f>IF($A27="","",IF($X27="","",IF($X27&gt;Definitions!$B$13,"Projection unreliable — reading older than the staleness limit","")))</f>
      </c>
    </row>
    <row r="28" spans="1:25" x14ac:dyDescent="0.25">
      <c r="A28" s="11"/>
      <c r="B28" s="11"/>
      <c r="C28" s="11"/>
      <c r="D28" s="11"/>
      <c r="E28" s="12"/>
      <c r="F28" s="12"/>
      <c r="G28" s="13"/>
      <c r="H28" s="12"/>
      <c r="I28" s="12"/>
      <c r="J28" s="13"/>
      <c r="K28" s="17">
        <f>IF($A28="","",IF($E28="","",$H28+$E28))</f>
      </c>
      <c r="L28" s="18">
        <f>IF($A28="","",IF($F28="","",$G28+$F28))</f>
      </c>
      <c r="M28" s="17">
        <f>IF($A28="","",IF($I28="","",$I28-$H28))</f>
      </c>
      <c r="N28" s="17">
        <f>IF($A28="","",IF($J28="","",$J28-$G28))</f>
      </c>
      <c r="O28" s="19">
        <f>IF($A28="","",IFERROR($M28/$E28,""))</f>
      </c>
      <c r="P28" s="19">
        <f>IF($A28="","",IFERROR($N28/$F28,""))</f>
      </c>
      <c r="Q28" s="20">
        <f>IF($A28="","",IF($E28="",0,IF(Definitions!$B$6="Percent of interval",$E28*Definitions!$B$7/100,Definitions!$B$8)))</f>
      </c>
      <c r="R28" s="20">
        <f>IF($A28="","",IF($F28="",0,IF(Definitions!$B$6="Percent of interval",$F28*Definitions!$B$7/100,Definitions!$B$9)))</f>
      </c>
      <c r="S28" s="14">
        <f>IF($A28="","",IF($E28="",0,IF($I28="",0,IF($M28&gt;$E28+$Q28,2,IF($M28&gt;=$E28-$Q28,1,0)))))</f>
      </c>
      <c r="T28" s="14">
        <f>IF($A28="","",IF($F28="",0,IF($J28="",0,IF($N28&gt;$F28+$R28,2,IF($N28&gt;=$F28-$R28,1,0)))))</f>
      </c>
      <c r="U28" s="21">
        <f>IF($A28="","",IF(MAX($S28,$T28)=2,"OVERDUE",IF(MAX($S28,$T28)=1,"DUE","OK")))</f>
      </c>
      <c r="V28" s="20">
        <f>IF($A28="","",IFERROR($M28/$N28,0))</f>
      </c>
      <c r="W28" s="18">
        <f>IF($A28="","",IF($E28="","",IFERROR($J28+($E28-$M28)/$V28,"")))</f>
      </c>
      <c r="X28" s="17">
        <f>IF($A28="","",IF($J28="","",Definitions!$B$12-$J28))</f>
      </c>
      <c r="Y28" s="22">
        <f>IF($A28="","",IF($X28="","",IF($X28&gt;Definitions!$B$13,"Projection unreliable — reading older than the staleness limit","")))</f>
      </c>
    </row>
    <row r="29" spans="1:25" x14ac:dyDescent="0.25">
      <c r="A29" s="11"/>
      <c r="B29" s="11"/>
      <c r="C29" s="11"/>
      <c r="D29" s="11"/>
      <c r="E29" s="12"/>
      <c r="F29" s="12"/>
      <c r="G29" s="13"/>
      <c r="H29" s="12"/>
      <c r="I29" s="12"/>
      <c r="J29" s="13"/>
      <c r="K29" s="17">
        <f>IF($A29="","",IF($E29="","",$H29+$E29))</f>
      </c>
      <c r="L29" s="18">
        <f>IF($A29="","",IF($F29="","",$G29+$F29))</f>
      </c>
      <c r="M29" s="17">
        <f>IF($A29="","",IF($I29="","",$I29-$H29))</f>
      </c>
      <c r="N29" s="17">
        <f>IF($A29="","",IF($J29="","",$J29-$G29))</f>
      </c>
      <c r="O29" s="19">
        <f>IF($A29="","",IFERROR($M29/$E29,""))</f>
      </c>
      <c r="P29" s="19">
        <f>IF($A29="","",IFERROR($N29/$F29,""))</f>
      </c>
      <c r="Q29" s="20">
        <f>IF($A29="","",IF($E29="",0,IF(Definitions!$B$6="Percent of interval",$E29*Definitions!$B$7/100,Definitions!$B$8)))</f>
      </c>
      <c r="R29" s="20">
        <f>IF($A29="","",IF($F29="",0,IF(Definitions!$B$6="Percent of interval",$F29*Definitions!$B$7/100,Definitions!$B$9)))</f>
      </c>
      <c r="S29" s="14">
        <f>IF($A29="","",IF($E29="",0,IF($I29="",0,IF($M29&gt;$E29+$Q29,2,IF($M29&gt;=$E29-$Q29,1,0)))))</f>
      </c>
      <c r="T29" s="14">
        <f>IF($A29="","",IF($F29="",0,IF($J29="",0,IF($N29&gt;$F29+$R29,2,IF($N29&gt;=$F29-$R29,1,0)))))</f>
      </c>
      <c r="U29" s="21">
        <f>IF($A29="","",IF(MAX($S29,$T29)=2,"OVERDUE",IF(MAX($S29,$T29)=1,"DUE","OK")))</f>
      </c>
      <c r="V29" s="20">
        <f>IF($A29="","",IFERROR($M29/$N29,0))</f>
      </c>
      <c r="W29" s="18">
        <f>IF($A29="","",IF($E29="","",IFERROR($J29+($E29-$M29)/$V29,"")))</f>
      </c>
      <c r="X29" s="17">
        <f>IF($A29="","",IF($J29="","",Definitions!$B$12-$J29))</f>
      </c>
      <c r="Y29" s="22">
        <f>IF($A29="","",IF($X29="","",IF($X29&gt;Definitions!$B$13,"Projection unreliable — reading older than the staleness limit","")))</f>
      </c>
    </row>
    <row r="30" spans="1:25" x14ac:dyDescent="0.25">
      <c r="A30" s="11"/>
      <c r="B30" s="11"/>
      <c r="C30" s="11"/>
      <c r="D30" s="11"/>
      <c r="E30" s="12"/>
      <c r="F30" s="12"/>
      <c r="G30" s="13"/>
      <c r="H30" s="12"/>
      <c r="I30" s="12"/>
      <c r="J30" s="13"/>
      <c r="K30" s="17">
        <f>IF($A30="","",IF($E30="","",$H30+$E30))</f>
      </c>
      <c r="L30" s="18">
        <f>IF($A30="","",IF($F30="","",$G30+$F30))</f>
      </c>
      <c r="M30" s="17">
        <f>IF($A30="","",IF($I30="","",$I30-$H30))</f>
      </c>
      <c r="N30" s="17">
        <f>IF($A30="","",IF($J30="","",$J30-$G30))</f>
      </c>
      <c r="O30" s="19">
        <f>IF($A30="","",IFERROR($M30/$E30,""))</f>
      </c>
      <c r="P30" s="19">
        <f>IF($A30="","",IFERROR($N30/$F30,""))</f>
      </c>
      <c r="Q30" s="20">
        <f>IF($A30="","",IF($E30="",0,IF(Definitions!$B$6="Percent of interval",$E30*Definitions!$B$7/100,Definitions!$B$8)))</f>
      </c>
      <c r="R30" s="20">
        <f>IF($A30="","",IF($F30="",0,IF(Definitions!$B$6="Percent of interval",$F30*Definitions!$B$7/100,Definitions!$B$9)))</f>
      </c>
      <c r="S30" s="14">
        <f>IF($A30="","",IF($E30="",0,IF($I30="",0,IF($M30&gt;$E30+$Q30,2,IF($M30&gt;=$E30-$Q30,1,0)))))</f>
      </c>
      <c r="T30" s="14">
        <f>IF($A30="","",IF($F30="",0,IF($J30="",0,IF($N30&gt;$F30+$R30,2,IF($N30&gt;=$F30-$R30,1,0)))))</f>
      </c>
      <c r="U30" s="21">
        <f>IF($A30="","",IF(MAX($S30,$T30)=2,"OVERDUE",IF(MAX($S30,$T30)=1,"DUE","OK")))</f>
      </c>
      <c r="V30" s="20">
        <f>IF($A30="","",IFERROR($M30/$N30,0))</f>
      </c>
      <c r="W30" s="18">
        <f>IF($A30="","",IF($E30="","",IFERROR($J30+($E30-$M30)/$V30,"")))</f>
      </c>
      <c r="X30" s="17">
        <f>IF($A30="","",IF($J30="","",Definitions!$B$12-$J30))</f>
      </c>
      <c r="Y30" s="22">
        <f>IF($A30="","",IF($X30="","",IF($X30&gt;Definitions!$B$13,"Projection unreliable — reading older than the staleness limit","")))</f>
      </c>
    </row>
    <row r="31" spans="1:25" x14ac:dyDescent="0.25">
      <c r="A31" s="11"/>
      <c r="B31" s="11"/>
      <c r="C31" s="11"/>
      <c r="D31" s="11"/>
      <c r="E31" s="12"/>
      <c r="F31" s="12"/>
      <c r="G31" s="13"/>
      <c r="H31" s="12"/>
      <c r="I31" s="12"/>
      <c r="J31" s="13"/>
      <c r="K31" s="17">
        <f>IF($A31="","",IF($E31="","",$H31+$E31))</f>
      </c>
      <c r="L31" s="18">
        <f>IF($A31="","",IF($F31="","",$G31+$F31))</f>
      </c>
      <c r="M31" s="17">
        <f>IF($A31="","",IF($I31="","",$I31-$H31))</f>
      </c>
      <c r="N31" s="17">
        <f>IF($A31="","",IF($J31="","",$J31-$G31))</f>
      </c>
      <c r="O31" s="19">
        <f>IF($A31="","",IFERROR($M31/$E31,""))</f>
      </c>
      <c r="P31" s="19">
        <f>IF($A31="","",IFERROR($N31/$F31,""))</f>
      </c>
      <c r="Q31" s="20">
        <f>IF($A31="","",IF($E31="",0,IF(Definitions!$B$6="Percent of interval",$E31*Definitions!$B$7/100,Definitions!$B$8)))</f>
      </c>
      <c r="R31" s="20">
        <f>IF($A31="","",IF($F31="",0,IF(Definitions!$B$6="Percent of interval",$F31*Definitions!$B$7/100,Definitions!$B$9)))</f>
      </c>
      <c r="S31" s="14">
        <f>IF($A31="","",IF($E31="",0,IF($I31="",0,IF($M31&gt;$E31+$Q31,2,IF($M31&gt;=$E31-$Q31,1,0)))))</f>
      </c>
      <c r="T31" s="14">
        <f>IF($A31="","",IF($F31="",0,IF($J31="",0,IF($N31&gt;$F31+$R31,2,IF($N31&gt;=$F31-$R31,1,0)))))</f>
      </c>
      <c r="U31" s="21">
        <f>IF($A31="","",IF(MAX($S31,$T31)=2,"OVERDUE",IF(MAX($S31,$T31)=1,"DUE","OK")))</f>
      </c>
      <c r="V31" s="20">
        <f>IF($A31="","",IFERROR($M31/$N31,0))</f>
      </c>
      <c r="W31" s="18">
        <f>IF($A31="","",IF($E31="","",IFERROR($J31+($E31-$M31)/$V31,"")))</f>
      </c>
      <c r="X31" s="17">
        <f>IF($A31="","",IF($J31="","",Definitions!$B$12-$J31))</f>
      </c>
      <c r="Y31" s="22">
        <f>IF($A31="","",IF($X31="","",IF($X31&gt;Definitions!$B$13,"Projection unreliable — reading older than the staleness limit","")))</f>
      </c>
    </row>
    <row r="32" spans="1:25" x14ac:dyDescent="0.25">
      <c r="A32" s="11"/>
      <c r="B32" s="11"/>
      <c r="C32" s="11"/>
      <c r="D32" s="11"/>
      <c r="E32" s="12"/>
      <c r="F32" s="12"/>
      <c r="G32" s="13"/>
      <c r="H32" s="12"/>
      <c r="I32" s="12"/>
      <c r="J32" s="13"/>
      <c r="K32" s="17">
        <f>IF($A32="","",IF($E32="","",$H32+$E32))</f>
      </c>
      <c r="L32" s="18">
        <f>IF($A32="","",IF($F32="","",$G32+$F32))</f>
      </c>
      <c r="M32" s="17">
        <f>IF($A32="","",IF($I32="","",$I32-$H32))</f>
      </c>
      <c r="N32" s="17">
        <f>IF($A32="","",IF($J32="","",$J32-$G32))</f>
      </c>
      <c r="O32" s="19">
        <f>IF($A32="","",IFERROR($M32/$E32,""))</f>
      </c>
      <c r="P32" s="19">
        <f>IF($A32="","",IFERROR($N32/$F32,""))</f>
      </c>
      <c r="Q32" s="20">
        <f>IF($A32="","",IF($E32="",0,IF(Definitions!$B$6="Percent of interval",$E32*Definitions!$B$7/100,Definitions!$B$8)))</f>
      </c>
      <c r="R32" s="20">
        <f>IF($A32="","",IF($F32="",0,IF(Definitions!$B$6="Percent of interval",$F32*Definitions!$B$7/100,Definitions!$B$9)))</f>
      </c>
      <c r="S32" s="14">
        <f>IF($A32="","",IF($E32="",0,IF($I32="",0,IF($M32&gt;$E32+$Q32,2,IF($M32&gt;=$E32-$Q32,1,0)))))</f>
      </c>
      <c r="T32" s="14">
        <f>IF($A32="","",IF($F32="",0,IF($J32="",0,IF($N32&gt;$F32+$R32,2,IF($N32&gt;=$F32-$R32,1,0)))))</f>
      </c>
      <c r="U32" s="21">
        <f>IF($A32="","",IF(MAX($S32,$T32)=2,"OVERDUE",IF(MAX($S32,$T32)=1,"DUE","OK")))</f>
      </c>
      <c r="V32" s="20">
        <f>IF($A32="","",IFERROR($M32/$N32,0))</f>
      </c>
      <c r="W32" s="18">
        <f>IF($A32="","",IF($E32="","",IFERROR($J32+($E32-$M32)/$V32,"")))</f>
      </c>
      <c r="X32" s="17">
        <f>IF($A32="","",IF($J32="","",Definitions!$B$12-$J32))</f>
      </c>
      <c r="Y32" s="22">
        <f>IF($A32="","",IF($X32="","",IF($X32&gt;Definitions!$B$13,"Projection unreliable — reading older than the staleness limit","")))</f>
      </c>
    </row>
    <row r="33" spans="1:25" x14ac:dyDescent="0.25">
      <c r="A33" s="11"/>
      <c r="B33" s="11"/>
      <c r="C33" s="11"/>
      <c r="D33" s="11"/>
      <c r="E33" s="12"/>
      <c r="F33" s="12"/>
      <c r="G33" s="13"/>
      <c r="H33" s="12"/>
      <c r="I33" s="12"/>
      <c r="J33" s="13"/>
      <c r="K33" s="17">
        <f>IF($A33="","",IF($E33="","",$H33+$E33))</f>
      </c>
      <c r="L33" s="18">
        <f>IF($A33="","",IF($F33="","",$G33+$F33))</f>
      </c>
      <c r="M33" s="17">
        <f>IF($A33="","",IF($I33="","",$I33-$H33))</f>
      </c>
      <c r="N33" s="17">
        <f>IF($A33="","",IF($J33="","",$J33-$G33))</f>
      </c>
      <c r="O33" s="19">
        <f>IF($A33="","",IFERROR($M33/$E33,""))</f>
      </c>
      <c r="P33" s="19">
        <f>IF($A33="","",IFERROR($N33/$F33,""))</f>
      </c>
      <c r="Q33" s="20">
        <f>IF($A33="","",IF($E33="",0,IF(Definitions!$B$6="Percent of interval",$E33*Definitions!$B$7/100,Definitions!$B$8)))</f>
      </c>
      <c r="R33" s="20">
        <f>IF($A33="","",IF($F33="",0,IF(Definitions!$B$6="Percent of interval",$F33*Definitions!$B$7/100,Definitions!$B$9)))</f>
      </c>
      <c r="S33" s="14">
        <f>IF($A33="","",IF($E33="",0,IF($I33="",0,IF($M33&gt;$E33+$Q33,2,IF($M33&gt;=$E33-$Q33,1,0)))))</f>
      </c>
      <c r="T33" s="14">
        <f>IF($A33="","",IF($F33="",0,IF($J33="",0,IF($N33&gt;$F33+$R33,2,IF($N33&gt;=$F33-$R33,1,0)))))</f>
      </c>
      <c r="U33" s="21">
        <f>IF($A33="","",IF(MAX($S33,$T33)=2,"OVERDUE",IF(MAX($S33,$T33)=1,"DUE","OK")))</f>
      </c>
      <c r="V33" s="20">
        <f>IF($A33="","",IFERROR($M33/$N33,0))</f>
      </c>
      <c r="W33" s="18">
        <f>IF($A33="","",IF($E33="","",IFERROR($J33+($E33-$M33)/$V33,"")))</f>
      </c>
      <c r="X33" s="17">
        <f>IF($A33="","",IF($J33="","",Definitions!$B$12-$J33))</f>
      </c>
      <c r="Y33" s="22">
        <f>IF($A33="","",IF($X33="","",IF($X33&gt;Definitions!$B$13,"Projection unreliable — reading older than the staleness limit","")))</f>
      </c>
    </row>
    <row r="34" spans="1:25" x14ac:dyDescent="0.25">
      <c r="A34" s="11"/>
      <c r="B34" s="11"/>
      <c r="C34" s="11"/>
      <c r="D34" s="11"/>
      <c r="E34" s="12"/>
      <c r="F34" s="12"/>
      <c r="G34" s="13"/>
      <c r="H34" s="12"/>
      <c r="I34" s="12"/>
      <c r="J34" s="13"/>
      <c r="K34" s="17">
        <f>IF($A34="","",IF($E34="","",$H34+$E34))</f>
      </c>
      <c r="L34" s="18">
        <f>IF($A34="","",IF($F34="","",$G34+$F34))</f>
      </c>
      <c r="M34" s="17">
        <f>IF($A34="","",IF($I34="","",$I34-$H34))</f>
      </c>
      <c r="N34" s="17">
        <f>IF($A34="","",IF($J34="","",$J34-$G34))</f>
      </c>
      <c r="O34" s="19">
        <f>IF($A34="","",IFERROR($M34/$E34,""))</f>
      </c>
      <c r="P34" s="19">
        <f>IF($A34="","",IFERROR($N34/$F34,""))</f>
      </c>
      <c r="Q34" s="20">
        <f>IF($A34="","",IF($E34="",0,IF(Definitions!$B$6="Percent of interval",$E34*Definitions!$B$7/100,Definitions!$B$8)))</f>
      </c>
      <c r="R34" s="20">
        <f>IF($A34="","",IF($F34="",0,IF(Definitions!$B$6="Percent of interval",$F34*Definitions!$B$7/100,Definitions!$B$9)))</f>
      </c>
      <c r="S34" s="14">
        <f>IF($A34="","",IF($E34="",0,IF($I34="",0,IF($M34&gt;$E34+$Q34,2,IF($M34&gt;=$E34-$Q34,1,0)))))</f>
      </c>
      <c r="T34" s="14">
        <f>IF($A34="","",IF($F34="",0,IF($J34="",0,IF($N34&gt;$F34+$R34,2,IF($N34&gt;=$F34-$R34,1,0)))))</f>
      </c>
      <c r="U34" s="21">
        <f>IF($A34="","",IF(MAX($S34,$T34)=2,"OVERDUE",IF(MAX($S34,$T34)=1,"DUE","OK")))</f>
      </c>
      <c r="V34" s="20">
        <f>IF($A34="","",IFERROR($M34/$N34,0))</f>
      </c>
      <c r="W34" s="18">
        <f>IF($A34="","",IF($E34="","",IFERROR($J34+($E34-$M34)/$V34,"")))</f>
      </c>
      <c r="X34" s="17">
        <f>IF($A34="","",IF($J34="","",Definitions!$B$12-$J34))</f>
      </c>
      <c r="Y34" s="22">
        <f>IF($A34="","",IF($X34="","",IF($X34&gt;Definitions!$B$13,"Projection unreliable — reading older than the staleness limit","")))</f>
      </c>
    </row>
    <row r="35" spans="1:25" x14ac:dyDescent="0.25">
      <c r="A35" s="11"/>
      <c r="B35" s="11"/>
      <c r="C35" s="11"/>
      <c r="D35" s="11"/>
      <c r="E35" s="12"/>
      <c r="F35" s="12"/>
      <c r="G35" s="13"/>
      <c r="H35" s="12"/>
      <c r="I35" s="12"/>
      <c r="J35" s="13"/>
      <c r="K35" s="17">
        <f>IF($A35="","",IF($E35="","",$H35+$E35))</f>
      </c>
      <c r="L35" s="18">
        <f>IF($A35="","",IF($F35="","",$G35+$F35))</f>
      </c>
      <c r="M35" s="17">
        <f>IF($A35="","",IF($I35="","",$I35-$H35))</f>
      </c>
      <c r="N35" s="17">
        <f>IF($A35="","",IF($J35="","",$J35-$G35))</f>
      </c>
      <c r="O35" s="19">
        <f>IF($A35="","",IFERROR($M35/$E35,""))</f>
      </c>
      <c r="P35" s="19">
        <f>IF($A35="","",IFERROR($N35/$F35,""))</f>
      </c>
      <c r="Q35" s="20">
        <f>IF($A35="","",IF($E35="",0,IF(Definitions!$B$6="Percent of interval",$E35*Definitions!$B$7/100,Definitions!$B$8)))</f>
      </c>
      <c r="R35" s="20">
        <f>IF($A35="","",IF($F35="",0,IF(Definitions!$B$6="Percent of interval",$F35*Definitions!$B$7/100,Definitions!$B$9)))</f>
      </c>
      <c r="S35" s="14">
        <f>IF($A35="","",IF($E35="",0,IF($I35="",0,IF($M35&gt;$E35+$Q35,2,IF($M35&gt;=$E35-$Q35,1,0)))))</f>
      </c>
      <c r="T35" s="14">
        <f>IF($A35="","",IF($F35="",0,IF($J35="",0,IF($N35&gt;$F35+$R35,2,IF($N35&gt;=$F35-$R35,1,0)))))</f>
      </c>
      <c r="U35" s="21">
        <f>IF($A35="","",IF(MAX($S35,$T35)=2,"OVERDUE",IF(MAX($S35,$T35)=1,"DUE","OK")))</f>
      </c>
      <c r="V35" s="20">
        <f>IF($A35="","",IFERROR($M35/$N35,0))</f>
      </c>
      <c r="W35" s="18">
        <f>IF($A35="","",IF($E35="","",IFERROR($J35+($E35-$M35)/$V35,"")))</f>
      </c>
      <c r="X35" s="17">
        <f>IF($A35="","",IF($J35="","",Definitions!$B$12-$J35))</f>
      </c>
      <c r="Y35" s="22">
        <f>IF($A35="","",IF($X35="","",IF($X35&gt;Definitions!$B$13,"Projection unreliable — reading older than the staleness limit","")))</f>
      </c>
    </row>
    <row r="36" spans="1:25" x14ac:dyDescent="0.25">
      <c r="A36" s="11"/>
      <c r="B36" s="11"/>
      <c r="C36" s="11"/>
      <c r="D36" s="11"/>
      <c r="E36" s="12"/>
      <c r="F36" s="12"/>
      <c r="G36" s="13"/>
      <c r="H36" s="12"/>
      <c r="I36" s="12"/>
      <c r="J36" s="13"/>
      <c r="K36" s="17">
        <f>IF($A36="","",IF($E36="","",$H36+$E36))</f>
      </c>
      <c r="L36" s="18">
        <f>IF($A36="","",IF($F36="","",$G36+$F36))</f>
      </c>
      <c r="M36" s="17">
        <f>IF($A36="","",IF($I36="","",$I36-$H36))</f>
      </c>
      <c r="N36" s="17">
        <f>IF($A36="","",IF($J36="","",$J36-$G36))</f>
      </c>
      <c r="O36" s="19">
        <f>IF($A36="","",IFERROR($M36/$E36,""))</f>
      </c>
      <c r="P36" s="19">
        <f>IF($A36="","",IFERROR($N36/$F36,""))</f>
      </c>
      <c r="Q36" s="20">
        <f>IF($A36="","",IF($E36="",0,IF(Definitions!$B$6="Percent of interval",$E36*Definitions!$B$7/100,Definitions!$B$8)))</f>
      </c>
      <c r="R36" s="20">
        <f>IF($A36="","",IF($F36="",0,IF(Definitions!$B$6="Percent of interval",$F36*Definitions!$B$7/100,Definitions!$B$9)))</f>
      </c>
      <c r="S36" s="14">
        <f>IF($A36="","",IF($E36="",0,IF($I36="",0,IF($M36&gt;$E36+$Q36,2,IF($M36&gt;=$E36-$Q36,1,0)))))</f>
      </c>
      <c r="T36" s="14">
        <f>IF($A36="","",IF($F36="",0,IF($J36="",0,IF($N36&gt;$F36+$R36,2,IF($N36&gt;=$F36-$R36,1,0)))))</f>
      </c>
      <c r="U36" s="21">
        <f>IF($A36="","",IF(MAX($S36,$T36)=2,"OVERDUE",IF(MAX($S36,$T36)=1,"DUE","OK")))</f>
      </c>
      <c r="V36" s="20">
        <f>IF($A36="","",IFERROR($M36/$N36,0))</f>
      </c>
      <c r="W36" s="18">
        <f>IF($A36="","",IF($E36="","",IFERROR($J36+($E36-$M36)/$V36,"")))</f>
      </c>
      <c r="X36" s="17">
        <f>IF($A36="","",IF($J36="","",Definitions!$B$12-$J36))</f>
      </c>
      <c r="Y36" s="22">
        <f>IF($A36="","",IF($X36="","",IF($X36&gt;Definitions!$B$13,"Projection unreliable — reading older than the staleness limit","")))</f>
      </c>
    </row>
    <row r="37" spans="1:25" x14ac:dyDescent="0.25">
      <c r="A37" s="11"/>
      <c r="B37" s="11"/>
      <c r="C37" s="11"/>
      <c r="D37" s="11"/>
      <c r="E37" s="12"/>
      <c r="F37" s="12"/>
      <c r="G37" s="13"/>
      <c r="H37" s="12"/>
      <c r="I37" s="12"/>
      <c r="J37" s="13"/>
      <c r="K37" s="17">
        <f>IF($A37="","",IF($E37="","",$H37+$E37))</f>
      </c>
      <c r="L37" s="18">
        <f>IF($A37="","",IF($F37="","",$G37+$F37))</f>
      </c>
      <c r="M37" s="17">
        <f>IF($A37="","",IF($I37="","",$I37-$H37))</f>
      </c>
      <c r="N37" s="17">
        <f>IF($A37="","",IF($J37="","",$J37-$G37))</f>
      </c>
      <c r="O37" s="19">
        <f>IF($A37="","",IFERROR($M37/$E37,""))</f>
      </c>
      <c r="P37" s="19">
        <f>IF($A37="","",IFERROR($N37/$F37,""))</f>
      </c>
      <c r="Q37" s="20">
        <f>IF($A37="","",IF($E37="",0,IF(Definitions!$B$6="Percent of interval",$E37*Definitions!$B$7/100,Definitions!$B$8)))</f>
      </c>
      <c r="R37" s="20">
        <f>IF($A37="","",IF($F37="",0,IF(Definitions!$B$6="Percent of interval",$F37*Definitions!$B$7/100,Definitions!$B$9)))</f>
      </c>
      <c r="S37" s="14">
        <f>IF($A37="","",IF($E37="",0,IF($I37="",0,IF($M37&gt;$E37+$Q37,2,IF($M37&gt;=$E37-$Q37,1,0)))))</f>
      </c>
      <c r="T37" s="14">
        <f>IF($A37="","",IF($F37="",0,IF($J37="",0,IF($N37&gt;$F37+$R37,2,IF($N37&gt;=$F37-$R37,1,0)))))</f>
      </c>
      <c r="U37" s="21">
        <f>IF($A37="","",IF(MAX($S37,$T37)=2,"OVERDUE",IF(MAX($S37,$T37)=1,"DUE","OK")))</f>
      </c>
      <c r="V37" s="20">
        <f>IF($A37="","",IFERROR($M37/$N37,0))</f>
      </c>
      <c r="W37" s="18">
        <f>IF($A37="","",IF($E37="","",IFERROR($J37+($E37-$M37)/$V37,"")))</f>
      </c>
      <c r="X37" s="17">
        <f>IF($A37="","",IF($J37="","",Definitions!$B$12-$J37))</f>
      </c>
      <c r="Y37" s="22">
        <f>IF($A37="","",IF($X37="","",IF($X37&gt;Definitions!$B$13,"Projection unreliable — reading older than the staleness limit","")))</f>
      </c>
    </row>
    <row r="38" spans="1:25" x14ac:dyDescent="0.25">
      <c r="A38" s="11"/>
      <c r="B38" s="11"/>
      <c r="C38" s="11"/>
      <c r="D38" s="11"/>
      <c r="E38" s="12"/>
      <c r="F38" s="12"/>
      <c r="G38" s="13"/>
      <c r="H38" s="12"/>
      <c r="I38" s="12"/>
      <c r="J38" s="13"/>
      <c r="K38" s="17">
        <f>IF($A38="","",IF($E38="","",$H38+$E38))</f>
      </c>
      <c r="L38" s="18">
        <f>IF($A38="","",IF($F38="","",$G38+$F38))</f>
      </c>
      <c r="M38" s="17">
        <f>IF($A38="","",IF($I38="","",$I38-$H38))</f>
      </c>
      <c r="N38" s="17">
        <f>IF($A38="","",IF($J38="","",$J38-$G38))</f>
      </c>
      <c r="O38" s="19">
        <f>IF($A38="","",IFERROR($M38/$E38,""))</f>
      </c>
      <c r="P38" s="19">
        <f>IF($A38="","",IFERROR($N38/$F38,""))</f>
      </c>
      <c r="Q38" s="20">
        <f>IF($A38="","",IF($E38="",0,IF(Definitions!$B$6="Percent of interval",$E38*Definitions!$B$7/100,Definitions!$B$8)))</f>
      </c>
      <c r="R38" s="20">
        <f>IF($A38="","",IF($F38="",0,IF(Definitions!$B$6="Percent of interval",$F38*Definitions!$B$7/100,Definitions!$B$9)))</f>
      </c>
      <c r="S38" s="14">
        <f>IF($A38="","",IF($E38="",0,IF($I38="",0,IF($M38&gt;$E38+$Q38,2,IF($M38&gt;=$E38-$Q38,1,0)))))</f>
      </c>
      <c r="T38" s="14">
        <f>IF($A38="","",IF($F38="",0,IF($J38="",0,IF($N38&gt;$F38+$R38,2,IF($N38&gt;=$F38-$R38,1,0)))))</f>
      </c>
      <c r="U38" s="21">
        <f>IF($A38="","",IF(MAX($S38,$T38)=2,"OVERDUE",IF(MAX($S38,$T38)=1,"DUE","OK")))</f>
      </c>
      <c r="V38" s="20">
        <f>IF($A38="","",IFERROR($M38/$N38,0))</f>
      </c>
      <c r="W38" s="18">
        <f>IF($A38="","",IF($E38="","",IFERROR($J38+($E38-$M38)/$V38,"")))</f>
      </c>
      <c r="X38" s="17">
        <f>IF($A38="","",IF($J38="","",Definitions!$B$12-$J38))</f>
      </c>
      <c r="Y38" s="22">
        <f>IF($A38="","",IF($X38="","",IF($X38&gt;Definitions!$B$13,"Projection unreliable — reading older than the staleness limit","")))</f>
      </c>
    </row>
    <row r="39" spans="1:25" x14ac:dyDescent="0.25">
      <c r="A39" s="11"/>
      <c r="B39" s="11"/>
      <c r="C39" s="11"/>
      <c r="D39" s="11"/>
      <c r="E39" s="12"/>
      <c r="F39" s="12"/>
      <c r="G39" s="13"/>
      <c r="H39" s="12"/>
      <c r="I39" s="12"/>
      <c r="J39" s="13"/>
      <c r="K39" s="17">
        <f>IF($A39="","",IF($E39="","",$H39+$E39))</f>
      </c>
      <c r="L39" s="18">
        <f>IF($A39="","",IF($F39="","",$G39+$F39))</f>
      </c>
      <c r="M39" s="17">
        <f>IF($A39="","",IF($I39="","",$I39-$H39))</f>
      </c>
      <c r="N39" s="17">
        <f>IF($A39="","",IF($J39="","",$J39-$G39))</f>
      </c>
      <c r="O39" s="19">
        <f>IF($A39="","",IFERROR($M39/$E39,""))</f>
      </c>
      <c r="P39" s="19">
        <f>IF($A39="","",IFERROR($N39/$F39,""))</f>
      </c>
      <c r="Q39" s="20">
        <f>IF($A39="","",IF($E39="",0,IF(Definitions!$B$6="Percent of interval",$E39*Definitions!$B$7/100,Definitions!$B$8)))</f>
      </c>
      <c r="R39" s="20">
        <f>IF($A39="","",IF($F39="",0,IF(Definitions!$B$6="Percent of interval",$F39*Definitions!$B$7/100,Definitions!$B$9)))</f>
      </c>
      <c r="S39" s="14">
        <f>IF($A39="","",IF($E39="",0,IF($I39="",0,IF($M39&gt;$E39+$Q39,2,IF($M39&gt;=$E39-$Q39,1,0)))))</f>
      </c>
      <c r="T39" s="14">
        <f>IF($A39="","",IF($F39="",0,IF($J39="",0,IF($N39&gt;$F39+$R39,2,IF($N39&gt;=$F39-$R39,1,0)))))</f>
      </c>
      <c r="U39" s="21">
        <f>IF($A39="","",IF(MAX($S39,$T39)=2,"OVERDUE",IF(MAX($S39,$T39)=1,"DUE","OK")))</f>
      </c>
      <c r="V39" s="20">
        <f>IF($A39="","",IFERROR($M39/$N39,0))</f>
      </c>
      <c r="W39" s="18">
        <f>IF($A39="","",IF($E39="","",IFERROR($J39+($E39-$M39)/$V39,"")))</f>
      </c>
      <c r="X39" s="17">
        <f>IF($A39="","",IF($J39="","",Definitions!$B$12-$J39))</f>
      </c>
      <c r="Y39" s="22">
        <f>IF($A39="","",IF($X39="","",IF($X39&gt;Definitions!$B$13,"Projection unreliable — reading older than the staleness limit","")))</f>
      </c>
    </row>
    <row r="40" spans="1:25" x14ac:dyDescent="0.25">
      <c r="A40" s="11"/>
      <c r="B40" s="11"/>
      <c r="C40" s="11"/>
      <c r="D40" s="11"/>
      <c r="E40" s="12"/>
      <c r="F40" s="12"/>
      <c r="G40" s="13"/>
      <c r="H40" s="12"/>
      <c r="I40" s="12"/>
      <c r="J40" s="13"/>
      <c r="K40" s="17">
        <f>IF($A40="","",IF($E40="","",$H40+$E40))</f>
      </c>
      <c r="L40" s="18">
        <f>IF($A40="","",IF($F40="","",$G40+$F40))</f>
      </c>
      <c r="M40" s="17">
        <f>IF($A40="","",IF($I40="","",$I40-$H40))</f>
      </c>
      <c r="N40" s="17">
        <f>IF($A40="","",IF($J40="","",$J40-$G40))</f>
      </c>
      <c r="O40" s="19">
        <f>IF($A40="","",IFERROR($M40/$E40,""))</f>
      </c>
      <c r="P40" s="19">
        <f>IF($A40="","",IFERROR($N40/$F40,""))</f>
      </c>
      <c r="Q40" s="20">
        <f>IF($A40="","",IF($E40="",0,IF(Definitions!$B$6="Percent of interval",$E40*Definitions!$B$7/100,Definitions!$B$8)))</f>
      </c>
      <c r="R40" s="20">
        <f>IF($A40="","",IF($F40="",0,IF(Definitions!$B$6="Percent of interval",$F40*Definitions!$B$7/100,Definitions!$B$9)))</f>
      </c>
      <c r="S40" s="14">
        <f>IF($A40="","",IF($E40="",0,IF($I40="",0,IF($M40&gt;$E40+$Q40,2,IF($M40&gt;=$E40-$Q40,1,0)))))</f>
      </c>
      <c r="T40" s="14">
        <f>IF($A40="","",IF($F40="",0,IF($J40="",0,IF($N40&gt;$F40+$R40,2,IF($N40&gt;=$F40-$R40,1,0)))))</f>
      </c>
      <c r="U40" s="21">
        <f>IF($A40="","",IF(MAX($S40,$T40)=2,"OVERDUE",IF(MAX($S40,$T40)=1,"DUE","OK")))</f>
      </c>
      <c r="V40" s="20">
        <f>IF($A40="","",IFERROR($M40/$N40,0))</f>
      </c>
      <c r="W40" s="18">
        <f>IF($A40="","",IF($E40="","",IFERROR($J40+($E40-$M40)/$V40,"")))</f>
      </c>
      <c r="X40" s="17">
        <f>IF($A40="","",IF($J40="","",Definitions!$B$12-$J40))</f>
      </c>
      <c r="Y40" s="22">
        <f>IF($A40="","",IF($X40="","",IF($X40&gt;Definitions!$B$13,"Projection unreliable — reading older than the staleness limit","")))</f>
      </c>
    </row>
    <row r="41" spans="1:25" x14ac:dyDescent="0.25">
      <c r="A41" s="11"/>
      <c r="B41" s="11"/>
      <c r="C41" s="11"/>
      <c r="D41" s="11"/>
      <c r="E41" s="12"/>
      <c r="F41" s="12"/>
      <c r="G41" s="13"/>
      <c r="H41" s="12"/>
      <c r="I41" s="12"/>
      <c r="J41" s="13"/>
      <c r="K41" s="17">
        <f>IF($A41="","",IF($E41="","",$H41+$E41))</f>
      </c>
      <c r="L41" s="18">
        <f>IF($A41="","",IF($F41="","",$G41+$F41))</f>
      </c>
      <c r="M41" s="17">
        <f>IF($A41="","",IF($I41="","",$I41-$H41))</f>
      </c>
      <c r="N41" s="17">
        <f>IF($A41="","",IF($J41="","",$J41-$G41))</f>
      </c>
      <c r="O41" s="19">
        <f>IF($A41="","",IFERROR($M41/$E41,""))</f>
      </c>
      <c r="P41" s="19">
        <f>IF($A41="","",IFERROR($N41/$F41,""))</f>
      </c>
      <c r="Q41" s="20">
        <f>IF($A41="","",IF($E41="",0,IF(Definitions!$B$6="Percent of interval",$E41*Definitions!$B$7/100,Definitions!$B$8)))</f>
      </c>
      <c r="R41" s="20">
        <f>IF($A41="","",IF($F41="",0,IF(Definitions!$B$6="Percent of interval",$F41*Definitions!$B$7/100,Definitions!$B$9)))</f>
      </c>
      <c r="S41" s="14">
        <f>IF($A41="","",IF($E41="",0,IF($I41="",0,IF($M41&gt;$E41+$Q41,2,IF($M41&gt;=$E41-$Q41,1,0)))))</f>
      </c>
      <c r="T41" s="14">
        <f>IF($A41="","",IF($F41="",0,IF($J41="",0,IF($N41&gt;$F41+$R41,2,IF($N41&gt;=$F41-$R41,1,0)))))</f>
      </c>
      <c r="U41" s="21">
        <f>IF($A41="","",IF(MAX($S41,$T41)=2,"OVERDUE",IF(MAX($S41,$T41)=1,"DUE","OK")))</f>
      </c>
      <c r="V41" s="20">
        <f>IF($A41="","",IFERROR($M41/$N41,0))</f>
      </c>
      <c r="W41" s="18">
        <f>IF($A41="","",IF($E41="","",IFERROR($J41+($E41-$M41)/$V41,"")))</f>
      </c>
      <c r="X41" s="17">
        <f>IF($A41="","",IF($J41="","",Definitions!$B$12-$J41))</f>
      </c>
      <c r="Y41" s="22">
        <f>IF($A41="","",IF($X41="","",IF($X41&gt;Definitions!$B$13,"Projection unreliable — reading older than the staleness limit","")))</f>
      </c>
    </row>
    <row r="42" spans="1:25" x14ac:dyDescent="0.25">
      <c r="A42" s="11"/>
      <c r="B42" s="11"/>
      <c r="C42" s="11"/>
      <c r="D42" s="11"/>
      <c r="E42" s="12"/>
      <c r="F42" s="12"/>
      <c r="G42" s="13"/>
      <c r="H42" s="12"/>
      <c r="I42" s="12"/>
      <c r="J42" s="13"/>
      <c r="K42" s="17">
        <f>IF($A42="","",IF($E42="","",$H42+$E42))</f>
      </c>
      <c r="L42" s="18">
        <f>IF($A42="","",IF($F42="","",$G42+$F42))</f>
      </c>
      <c r="M42" s="17">
        <f>IF($A42="","",IF($I42="","",$I42-$H42))</f>
      </c>
      <c r="N42" s="17">
        <f>IF($A42="","",IF($J42="","",$J42-$G42))</f>
      </c>
      <c r="O42" s="19">
        <f>IF($A42="","",IFERROR($M42/$E42,""))</f>
      </c>
      <c r="P42" s="19">
        <f>IF($A42="","",IFERROR($N42/$F42,""))</f>
      </c>
      <c r="Q42" s="20">
        <f>IF($A42="","",IF($E42="",0,IF(Definitions!$B$6="Percent of interval",$E42*Definitions!$B$7/100,Definitions!$B$8)))</f>
      </c>
      <c r="R42" s="20">
        <f>IF($A42="","",IF($F42="",0,IF(Definitions!$B$6="Percent of interval",$F42*Definitions!$B$7/100,Definitions!$B$9)))</f>
      </c>
      <c r="S42" s="14">
        <f>IF($A42="","",IF($E42="",0,IF($I42="",0,IF($M42&gt;$E42+$Q42,2,IF($M42&gt;=$E42-$Q42,1,0)))))</f>
      </c>
      <c r="T42" s="14">
        <f>IF($A42="","",IF($F42="",0,IF($J42="",0,IF($N42&gt;$F42+$R42,2,IF($N42&gt;=$F42-$R42,1,0)))))</f>
      </c>
      <c r="U42" s="21">
        <f>IF($A42="","",IF(MAX($S42,$T42)=2,"OVERDUE",IF(MAX($S42,$T42)=1,"DUE","OK")))</f>
      </c>
      <c r="V42" s="20">
        <f>IF($A42="","",IFERROR($M42/$N42,0))</f>
      </c>
      <c r="W42" s="18">
        <f>IF($A42="","",IF($E42="","",IFERROR($J42+($E42-$M42)/$V42,"")))</f>
      </c>
      <c r="X42" s="17">
        <f>IF($A42="","",IF($J42="","",Definitions!$B$12-$J42))</f>
      </c>
      <c r="Y42" s="22">
        <f>IF($A42="","",IF($X42="","",IF($X42&gt;Definitions!$B$13,"Projection unreliable — reading older than the staleness limit","")))</f>
      </c>
    </row>
    <row r="43" spans="1:25" x14ac:dyDescent="0.25">
      <c r="A43" s="11"/>
      <c r="B43" s="11"/>
      <c r="C43" s="11"/>
      <c r="D43" s="11"/>
      <c r="E43" s="12"/>
      <c r="F43" s="12"/>
      <c r="G43" s="13"/>
      <c r="H43" s="12"/>
      <c r="I43" s="12"/>
      <c r="J43" s="13"/>
      <c r="K43" s="17">
        <f>IF($A43="","",IF($E43="","",$H43+$E43))</f>
      </c>
      <c r="L43" s="18">
        <f>IF($A43="","",IF($F43="","",$G43+$F43))</f>
      </c>
      <c r="M43" s="17">
        <f>IF($A43="","",IF($I43="","",$I43-$H43))</f>
      </c>
      <c r="N43" s="17">
        <f>IF($A43="","",IF($J43="","",$J43-$G43))</f>
      </c>
      <c r="O43" s="19">
        <f>IF($A43="","",IFERROR($M43/$E43,""))</f>
      </c>
      <c r="P43" s="19">
        <f>IF($A43="","",IFERROR($N43/$F43,""))</f>
      </c>
      <c r="Q43" s="20">
        <f>IF($A43="","",IF($E43="",0,IF(Definitions!$B$6="Percent of interval",$E43*Definitions!$B$7/100,Definitions!$B$8)))</f>
      </c>
      <c r="R43" s="20">
        <f>IF($A43="","",IF($F43="",0,IF(Definitions!$B$6="Percent of interval",$F43*Definitions!$B$7/100,Definitions!$B$9)))</f>
      </c>
      <c r="S43" s="14">
        <f>IF($A43="","",IF($E43="",0,IF($I43="",0,IF($M43&gt;$E43+$Q43,2,IF($M43&gt;=$E43-$Q43,1,0)))))</f>
      </c>
      <c r="T43" s="14">
        <f>IF($A43="","",IF($F43="",0,IF($J43="",0,IF($N43&gt;$F43+$R43,2,IF($N43&gt;=$F43-$R43,1,0)))))</f>
      </c>
      <c r="U43" s="21">
        <f>IF($A43="","",IF(MAX($S43,$T43)=2,"OVERDUE",IF(MAX($S43,$T43)=1,"DUE","OK")))</f>
      </c>
      <c r="V43" s="20">
        <f>IF($A43="","",IFERROR($M43/$N43,0))</f>
      </c>
      <c r="W43" s="18">
        <f>IF($A43="","",IF($E43="","",IFERROR($J43+($E43-$M43)/$V43,"")))</f>
      </c>
      <c r="X43" s="17">
        <f>IF($A43="","",IF($J43="","",Definitions!$B$12-$J43))</f>
      </c>
      <c r="Y43" s="22">
        <f>IF($A43="","",IF($X43="","",IF($X43&gt;Definitions!$B$13,"Projection unreliable — reading older than the staleness limit","")))</f>
      </c>
    </row>
    <row r="45" ht="42" customHeight="1" spans="1:10" x14ac:dyDescent="0.25">
      <c r="A45" s="10" t="s">
        <v>92</v>
      </c>
      <c r="B45" s="10"/>
      <c r="C45" s="10"/>
      <c r="D45" s="10"/>
      <c r="E45" s="10"/>
      <c r="F45" s="10"/>
      <c r="G45" s="10"/>
      <c r="H45" s="10"/>
      <c r="I45" s="10"/>
      <c r="J45" s="10"/>
    </row>
  </sheetData>
  <mergeCells count="4">
    <mergeCell ref="A1:C1"/>
    <mergeCell ref="D1:F1"/>
    <mergeCell ref="A2:Y2"/>
    <mergeCell ref="A45:J45"/>
  </mergeCells>
  <conditionalFormatting sqref="U4:U43">
    <cfRule type="containsText" dxfId="0" priority="1">
      <formula>NOT(ISERROR(SEARCH("OVERDUE",U4)))</formula>
    </cfRule>
    <cfRule type="containsText" dxfId="1" priority="2">
      <formula>NOT(ISERROR(SEARCH("DUE",U4)))</formula>
    </cfRule>
  </conditionalFormatting>
  <conditionalFormatting sqref="W4:X43">
    <cfRule type="expression" dxfId="2" priority="3">
      <formula>$Y4&lt;&gt;""</formula>
    </cfRule>
  </conditionalFormatting>
  <dataValidations count="4">
    <dataValidation type="list" allowBlank="1" sqref="C10:C43">
      <formula1>"A,B,C"</formula1>
    </dataValidation>
    <dataValidation type="list" allowBlank="1" sqref="C4:C43">
      <formula1>"A,B,C"</formula1>
    </dataValidation>
    <dataValidation type="list" allowBlank="1" sqref="D10:D43">
      <formula1>"Miles,Hours,Days,First of"</formula1>
    </dataValidation>
    <dataValidation type="list" allowBlank="1" sqref="D4:D43">
      <formula1>"Miles,Hours,Days,First of"</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workbookViewId="0">
      <pane xSplit="1" ySplit="3" topLeftCell="B4" activePane="bottomRight" state="frozen"/>
      <selection pane="bottomRight"/>
    </sheetView>
  </sheetViews>
  <sheetFormatPr defaultRowHeight="15" outlineLevelRow="0" outlineLevelCol="0" x14ac:dyDescent="55"/>
  <cols>
    <col min="1" max="1" width="12" customWidth="1"/>
    <col min="2" max="2" width="10" customWidth="1"/>
    <col min="3" max="7" width="12" customWidth="1"/>
    <col min="8" max="8" width="10" customWidth="1"/>
    <col min="9" max="9" width="28" customWidth="1"/>
    <col min="10" max="10" width="11" customWidth="1"/>
    <col min="11" max="11" width="12" customWidth="1"/>
    <col min="12" max="12" width="30" customWidth="1"/>
    <col min="13" max="14" width="12" customWidth="1"/>
    <col min="15" max="15" width="10" customWidth="1"/>
    <col min="16" max="16" width="46" customWidth="1"/>
  </cols>
  <sheetData>
    <row r="1" spans="1:6" x14ac:dyDescent="0.25">
      <c r="A1" s="3" t="s">
        <v>2</v>
      </c>
      <c r="B1" s="3"/>
      <c r="C1" s="3"/>
      <c r="D1" s="4" t="s">
        <v>3</v>
      </c>
      <c r="E1" s="4"/>
      <c r="F1" s="4"/>
    </row>
    <row r="2" spans="1:16" x14ac:dyDescent="0.25">
      <c r="A2" s="8" t="s">
        <v>17</v>
      </c>
      <c r="B2" s="8"/>
      <c r="C2" s="8"/>
      <c r="D2" s="8"/>
      <c r="E2" s="8"/>
      <c r="F2" s="8"/>
      <c r="G2" s="8"/>
      <c r="H2" s="8"/>
      <c r="I2" s="8"/>
      <c r="J2" s="8"/>
      <c r="K2" s="8"/>
      <c r="L2" s="8"/>
      <c r="M2" s="8"/>
      <c r="N2" s="8"/>
      <c r="O2" s="8"/>
      <c r="P2" s="8"/>
    </row>
    <row r="3" ht="30" customHeight="1" spans="1:16" x14ac:dyDescent="0.25">
      <c r="A3" s="16" t="s">
        <v>42</v>
      </c>
      <c r="B3" s="16" t="s">
        <v>44</v>
      </c>
      <c r="C3" s="16" t="s">
        <v>93</v>
      </c>
      <c r="D3" s="16" t="s">
        <v>94</v>
      </c>
      <c r="E3" s="16" t="s">
        <v>95</v>
      </c>
      <c r="F3" s="16" t="s">
        <v>96</v>
      </c>
      <c r="G3" s="16" t="s">
        <v>97</v>
      </c>
      <c r="H3" s="16" t="s">
        <v>98</v>
      </c>
      <c r="I3" s="16" t="s">
        <v>99</v>
      </c>
      <c r="J3" s="16" t="s">
        <v>100</v>
      </c>
      <c r="K3" s="16" t="s">
        <v>101</v>
      </c>
      <c r="L3" s="16" t="s">
        <v>102</v>
      </c>
      <c r="M3" s="16" t="s">
        <v>103</v>
      </c>
      <c r="N3" s="16" t="s">
        <v>104</v>
      </c>
      <c r="O3" s="16" t="s">
        <v>105</v>
      </c>
      <c r="P3" s="16" t="s">
        <v>106</v>
      </c>
    </row>
    <row r="4" spans="1:16" x14ac:dyDescent="0.25">
      <c r="A4" s="11" t="s">
        <v>67</v>
      </c>
      <c r="B4" s="11" t="s">
        <v>69</v>
      </c>
      <c r="C4" s="12">
        <v>5000</v>
      </c>
      <c r="D4" s="13">
        <v>46030</v>
      </c>
      <c r="E4" s="12">
        <v>31500</v>
      </c>
      <c r="F4" s="13">
        <v>46028</v>
      </c>
      <c r="G4" s="12">
        <v>31210</v>
      </c>
      <c r="H4" s="11" t="s">
        <v>30</v>
      </c>
      <c r="I4" s="11"/>
      <c r="J4" s="11" t="s">
        <v>30</v>
      </c>
      <c r="K4" s="11" t="s">
        <v>107</v>
      </c>
      <c r="L4" s="23">
        <f>IF($A4="","",IF($D4="","",IF(TEXT($D4,"yyyy-mm")=$K4,"","Period label does not match the calendar month of the date due — deliberate, or a typo?")))</f>
      </c>
      <c r="M4" s="20">
        <f>IF($A4="","",IF($C4="",0,IF(Definitions!$B$6="Percent of interval",$C4*Definitions!$B$7/100,IF($E4="",Definitions!$B$9,Definitions!$B$8))))</f>
      </c>
      <c r="N4" s="20">
        <f>IF($A4="","",IF($F4="","",IF($E4="",$F4-$D4,IF($G4="","",$G4-$E4))))</f>
      </c>
      <c r="O4" s="14">
        <f>IF($A4="","",IF($N4="","",IF($N4&lt;=$M4,"Yes",IF($H4="Yes",IF(Definitions!$B$11="Yes","Yes","No"),"No"))))</f>
      </c>
      <c r="P4" s="24"/>
    </row>
    <row r="5" spans="1:16" x14ac:dyDescent="0.25">
      <c r="A5" s="11" t="s">
        <v>71</v>
      </c>
      <c r="B5" s="11" t="s">
        <v>73</v>
      </c>
      <c r="C5" s="12">
        <v>10000</v>
      </c>
      <c r="D5" s="13">
        <v>46037</v>
      </c>
      <c r="E5" s="12">
        <v>52100</v>
      </c>
      <c r="F5" s="13">
        <v>46056</v>
      </c>
      <c r="G5" s="12">
        <v>53950</v>
      </c>
      <c r="H5" s="11" t="s">
        <v>30</v>
      </c>
      <c r="I5" s="11"/>
      <c r="J5" s="11" t="s">
        <v>30</v>
      </c>
      <c r="K5" s="11" t="s">
        <v>107</v>
      </c>
      <c r="L5" s="23">
        <f>IF($A5="","",IF($D5="","",IF(TEXT($D5,"yyyy-mm")=$K5,"","Period label does not match the calendar month of the date due — deliberate, or a typo?")))</f>
      </c>
      <c r="M5" s="20">
        <f>IF($A5="","",IF($C5="",0,IF(Definitions!$B$6="Percent of interval",$C5*Definitions!$B$7/100,IF($E5="",Definitions!$B$9,Definitions!$B$8))))</f>
      </c>
      <c r="N5" s="20">
        <f>IF($A5="","",IF($F5="","",IF($E5="",$F5-$D5,IF($G5="","",$G5-$E5))))</f>
      </c>
      <c r="O5" s="14">
        <f>IF($A5="","",IF($N5="","",IF($N5&lt;=$M5,"Yes",IF($H5="Yes",IF(Definitions!$B$11="Yes","Yes","No"),"No"))))</f>
      </c>
      <c r="P5" s="24" t="s">
        <v>108</v>
      </c>
    </row>
    <row r="6" spans="1:16" x14ac:dyDescent="0.25">
      <c r="A6" s="11" t="s">
        <v>75</v>
      </c>
      <c r="B6" s="11" t="s">
        <v>69</v>
      </c>
      <c r="C6" s="12">
        <v>250</v>
      </c>
      <c r="D6" s="13">
        <v>46042</v>
      </c>
      <c r="E6" s="12">
        <v>4300</v>
      </c>
      <c r="F6" s="13">
        <v>46043</v>
      </c>
      <c r="G6" s="12">
        <v>4318</v>
      </c>
      <c r="H6" s="11" t="s">
        <v>30</v>
      </c>
      <c r="I6" s="11"/>
      <c r="J6" s="11" t="s">
        <v>30</v>
      </c>
      <c r="K6" s="11" t="s">
        <v>107</v>
      </c>
      <c r="L6" s="23">
        <f>IF($A6="","",IF($D6="","",IF(TEXT($D6,"yyyy-mm")=$K6,"","Period label does not match the calendar month of the date due — deliberate, or a typo?")))</f>
      </c>
      <c r="M6" s="20">
        <f>IF($A6="","",IF($C6="",0,IF(Definitions!$B$6="Percent of interval",$C6*Definitions!$B$7/100,IF($E6="",Definitions!$B$9,Definitions!$B$8))))</f>
      </c>
      <c r="N6" s="20">
        <f>IF($A6="","",IF($F6="","",IF($E6="",$F6-$D6,IF($G6="","",$G6-$E6))))</f>
      </c>
      <c r="O6" s="14">
        <f>IF($A6="","",IF($N6="","",IF($N6&lt;=$M6,"Yes",IF($H6="Yes",IF(Definitions!$B$11="Yes","Yes","No"),"No"))))</f>
      </c>
      <c r="P6" s="24"/>
    </row>
    <row r="7" spans="1:16" x14ac:dyDescent="0.25">
      <c r="A7" s="11" t="s">
        <v>79</v>
      </c>
      <c r="B7" s="11" t="s">
        <v>69</v>
      </c>
      <c r="C7" s="12">
        <v>6000</v>
      </c>
      <c r="D7" s="13">
        <v>46049</v>
      </c>
      <c r="E7" s="12">
        <v>82900</v>
      </c>
      <c r="F7" s="13">
        <v>46052</v>
      </c>
      <c r="G7" s="12">
        <v>83240</v>
      </c>
      <c r="H7" s="11" t="s">
        <v>30</v>
      </c>
      <c r="I7" s="11"/>
      <c r="J7" s="11" t="s">
        <v>30</v>
      </c>
      <c r="K7" s="11" t="s">
        <v>107</v>
      </c>
      <c r="L7" s="23">
        <f>IF($A7="","",IF($D7="","",IF(TEXT($D7,"yyyy-mm")=$K7,"","Period label does not match the calendar month of the date due — deliberate, or a typo?")))</f>
      </c>
      <c r="M7" s="20">
        <f>IF($A7="","",IF($C7="",0,IF(Definitions!$B$6="Percent of interval",$C7*Definitions!$B$7/100,IF($E7="",Definitions!$B$9,Definitions!$B$8))))</f>
      </c>
      <c r="N7" s="20">
        <f>IF($A7="","",IF($F7="","",IF($E7="",$F7-$D7,IF($G7="","",$G7-$E7))))</f>
      </c>
      <c r="O7" s="14">
        <f>IF($A7="","",IF($N7="","",IF($N7&lt;=$M7,"Yes",IF($H7="Yes",IF(Definitions!$B$11="Yes","Yes","No"),"No"))))</f>
      </c>
      <c r="P7" s="24"/>
    </row>
    <row r="8" spans="1:16" x14ac:dyDescent="0.25">
      <c r="A8" s="11" t="s">
        <v>90</v>
      </c>
      <c r="B8" s="11" t="s">
        <v>82</v>
      </c>
      <c r="C8" s="12">
        <v>365</v>
      </c>
      <c r="D8" s="13">
        <v>46055</v>
      </c>
      <c r="E8" s="12"/>
      <c r="F8" s="13">
        <v>46062</v>
      </c>
      <c r="G8" s="12"/>
      <c r="H8" s="11" t="s">
        <v>30</v>
      </c>
      <c r="I8" s="11"/>
      <c r="J8" s="11" t="s">
        <v>30</v>
      </c>
      <c r="K8" s="11" t="s">
        <v>109</v>
      </c>
      <c r="L8" s="23">
        <f>IF($A8="","",IF($D8="","",IF(TEXT($D8,"yyyy-mm")=$K8,"","Period label does not match the calendar month of the date due — deliberate, or a typo?")))</f>
      </c>
      <c r="M8" s="20">
        <f>IF($A8="","",IF($C8="",0,IF(Definitions!$B$6="Percent of interval",$C8*Definitions!$B$7/100,IF($E8="",Definitions!$B$9,Definitions!$B$8))))</f>
      </c>
      <c r="N8" s="20">
        <f>IF($A8="","",IF($F8="","",IF($E8="",$F8-$D8,IF($G8="","",$G8-$E8))))</f>
      </c>
      <c r="O8" s="14">
        <f>IF($A8="","",IF($N8="","",IF($N8&lt;=$M8,"Yes",IF($H8="Yes",IF(Definitions!$B$11="Yes","Yes","No"),"No"))))</f>
      </c>
      <c r="P8" s="24" t="s">
        <v>110</v>
      </c>
    </row>
    <row r="9" spans="1:16" x14ac:dyDescent="0.25">
      <c r="A9" s="11" t="s">
        <v>85</v>
      </c>
      <c r="B9" s="11" t="s">
        <v>69</v>
      </c>
      <c r="C9" s="12">
        <v>90</v>
      </c>
      <c r="D9" s="13">
        <v>46069</v>
      </c>
      <c r="E9" s="12"/>
      <c r="F9" s="13">
        <v>46085</v>
      </c>
      <c r="G9" s="12"/>
      <c r="H9" s="11" t="s">
        <v>111</v>
      </c>
      <c r="I9" s="11" t="s">
        <v>112</v>
      </c>
      <c r="J9" s="11" t="s">
        <v>30</v>
      </c>
      <c r="K9" s="11" t="s">
        <v>109</v>
      </c>
      <c r="L9" s="23">
        <f>IF($A9="","",IF($D9="","",IF(TEXT($D9,"yyyy-mm")=$K9,"","Period label does not match the calendar month of the date due — deliberate, or a typo?")))</f>
      </c>
      <c r="M9" s="20">
        <f>IF($A9="","",IF($C9="",0,IF(Definitions!$B$6="Percent of interval",$C9*Definitions!$B$7/100,IF($E9="",Definitions!$B$9,Definitions!$B$8))))</f>
      </c>
      <c r="N9" s="20">
        <f>IF($A9="","",IF($F9="","",IF($E9="",$F9-$D9,IF($G9="","",$G9-$E9))))</f>
      </c>
      <c r="O9" s="14">
        <f>IF($A9="","",IF($N9="","",IF($N9&lt;=$M9,"Yes",IF($H9="Yes",IF(Definitions!$B$11="Yes","Yes","No"),"No"))))</f>
      </c>
      <c r="P9" s="24" t="s">
        <v>113</v>
      </c>
    </row>
    <row r="10" spans="1:16" x14ac:dyDescent="0.25">
      <c r="A10" s="11" t="s">
        <v>78</v>
      </c>
      <c r="B10" s="11" t="s">
        <v>73</v>
      </c>
      <c r="C10" s="12">
        <v>750</v>
      </c>
      <c r="D10" s="13">
        <v>46077</v>
      </c>
      <c r="E10" s="12">
        <v>4640</v>
      </c>
      <c r="F10" s="13">
        <v>46078</v>
      </c>
      <c r="G10" s="12">
        <v>4661</v>
      </c>
      <c r="H10" s="11" t="s">
        <v>30</v>
      </c>
      <c r="I10" s="11"/>
      <c r="J10" s="11" t="s">
        <v>30</v>
      </c>
      <c r="K10" s="11" t="s">
        <v>109</v>
      </c>
      <c r="L10" s="23">
        <f>IF($A10="","",IF($D10="","",IF(TEXT($D10,"yyyy-mm")=$K10,"","Period label does not match the calendar month of the date due — deliberate, or a typo?")))</f>
      </c>
      <c r="M10" s="20">
        <f>IF($A10="","",IF($C10="",0,IF(Definitions!$B$6="Percent of interval",$C10*Definitions!$B$7/100,IF($E10="",Definitions!$B$9,Definitions!$B$8))))</f>
      </c>
      <c r="N10" s="20">
        <f>IF($A10="","",IF($F10="","",IF($E10="",$F10-$D10,IF($G10="","",$G10-$E10))))</f>
      </c>
      <c r="O10" s="14">
        <f>IF($A10="","",IF($N10="","",IF($N10&lt;=$M10,"Yes",IF($H10="Yes",IF(Definitions!$B$11="Yes","Yes","No"),"No"))))</f>
      </c>
      <c r="P10" s="24"/>
    </row>
    <row r="11" spans="1:16" x14ac:dyDescent="0.25">
      <c r="A11" s="11" t="s">
        <v>81</v>
      </c>
      <c r="B11" s="11" t="s">
        <v>82</v>
      </c>
      <c r="C11" s="12">
        <v>24000</v>
      </c>
      <c r="D11" s="13">
        <v>46086</v>
      </c>
      <c r="E11" s="12">
        <v>68400</v>
      </c>
      <c r="F11" s="13">
        <v>46100</v>
      </c>
      <c r="G11" s="12">
        <v>70210</v>
      </c>
      <c r="H11" s="11" t="s">
        <v>30</v>
      </c>
      <c r="I11" s="11"/>
      <c r="J11" s="11" t="s">
        <v>30</v>
      </c>
      <c r="K11" s="11" t="s">
        <v>114</v>
      </c>
      <c r="L11" s="23">
        <f>IF($A11="","",IF($D11="","",IF(TEXT($D11,"yyyy-mm")=$K11,"","Period label does not match the calendar month of the date due — deliberate, or a typo?")))</f>
      </c>
      <c r="M11" s="20">
        <f>IF($A11="","",IF($C11="",0,IF(Definitions!$B$6="Percent of interval",$C11*Definitions!$B$7/100,IF($E11="",Definitions!$B$9,Definitions!$B$8))))</f>
      </c>
      <c r="N11" s="20">
        <f>IF($A11="","",IF($F11="","",IF($E11="",$F11-$D11,IF($G11="","",$G11-$E11))))</f>
      </c>
      <c r="O11" s="14">
        <f>IF($A11="","",IF($N11="","",IF($N11&lt;=$M11,"Yes",IF($H11="Yes",IF(Definitions!$B$11="Yes","Yes","No"),"No"))))</f>
      </c>
      <c r="P11" s="24"/>
    </row>
    <row r="12" spans="1:16" x14ac:dyDescent="0.25">
      <c r="A12" s="11" t="s">
        <v>83</v>
      </c>
      <c r="B12" s="11" t="s">
        <v>69</v>
      </c>
      <c r="C12" s="12">
        <v>200</v>
      </c>
      <c r="D12" s="13">
        <v>46092</v>
      </c>
      <c r="E12" s="12">
        <v>3010</v>
      </c>
      <c r="F12" s="13"/>
      <c r="G12" s="12"/>
      <c r="H12" s="11" t="s">
        <v>30</v>
      </c>
      <c r="I12" s="11"/>
      <c r="J12" s="11" t="s">
        <v>30</v>
      </c>
      <c r="K12" s="11" t="s">
        <v>114</v>
      </c>
      <c r="L12" s="23">
        <f>IF($A12="","",IF($D12="","",IF(TEXT($D12,"yyyy-mm")=$K12,"","Period label does not match the calendar month of the date due — deliberate, or a typo?")))</f>
      </c>
      <c r="M12" s="20">
        <f>IF($A12="","",IF($C12="",0,IF(Definitions!$B$6="Percent of interval",$C12*Definitions!$B$7/100,IF($E12="",Definitions!$B$9,Definitions!$B$8))))</f>
      </c>
      <c r="N12" s="20">
        <f>IF($A12="","",IF($F12="","",IF($E12="",$F12-$D12,IF($G12="","",$G12-$E12))))</f>
      </c>
      <c r="O12" s="14">
        <f>IF($A12="","",IF($N12="","",IF($N12&lt;=$M12,"Yes",IF($H12="Yes",IF(Definitions!$B$11="Yes","Yes","No"),"No"))))</f>
      </c>
      <c r="P12" s="24" t="s">
        <v>115</v>
      </c>
    </row>
    <row r="13" spans="1:16" x14ac:dyDescent="0.25">
      <c r="A13" s="11" t="s">
        <v>67</v>
      </c>
      <c r="B13" s="11" t="s">
        <v>69</v>
      </c>
      <c r="C13" s="12">
        <v>5000</v>
      </c>
      <c r="D13" s="13">
        <v>46097</v>
      </c>
      <c r="E13" s="12">
        <v>36210</v>
      </c>
      <c r="F13" s="13">
        <v>46098</v>
      </c>
      <c r="G13" s="12">
        <v>36610</v>
      </c>
      <c r="H13" s="11" t="s">
        <v>30</v>
      </c>
      <c r="I13" s="11"/>
      <c r="J13" s="11" t="s">
        <v>30</v>
      </c>
      <c r="K13" s="11" t="s">
        <v>114</v>
      </c>
      <c r="L13" s="23">
        <f>IF($A13="","",IF($D13="","",IF(TEXT($D13,"yyyy-mm")=$K13,"","Period label does not match the calendar month of the date due — deliberate, or a typo?")))</f>
      </c>
      <c r="M13" s="20">
        <f>IF($A13="","",IF($C13="",0,IF(Definitions!$B$6="Percent of interval",$C13*Definitions!$B$7/100,IF($E13="",Definitions!$B$9,Definitions!$B$8))))</f>
      </c>
      <c r="N13" s="20">
        <f>IF($A13="","",IF($F13="","",IF($E13="",$F13-$D13,IF($G13="","",$G13-$E13))))</f>
      </c>
      <c r="O13" s="14">
        <f>IF($A13="","",IF($N13="","",IF($N13&lt;=$M13,"Yes",IF($H13="Yes",IF(Definitions!$B$11="Yes","Yes","No"),"No"))))</f>
      </c>
      <c r="P13" s="24"/>
    </row>
    <row r="14" spans="1:16" x14ac:dyDescent="0.25">
      <c r="A14" s="11" t="s">
        <v>88</v>
      </c>
      <c r="B14" s="11" t="s">
        <v>69</v>
      </c>
      <c r="C14" s="12">
        <v>4000</v>
      </c>
      <c r="D14" s="13">
        <v>46114</v>
      </c>
      <c r="E14" s="12">
        <v>108400</v>
      </c>
      <c r="F14" s="13">
        <v>46113</v>
      </c>
      <c r="G14" s="12">
        <v>108190</v>
      </c>
      <c r="H14" s="11" t="s">
        <v>30</v>
      </c>
      <c r="I14" s="11"/>
      <c r="J14" s="11" t="s">
        <v>30</v>
      </c>
      <c r="K14" s="11" t="s">
        <v>116</v>
      </c>
      <c r="L14" s="23">
        <f>IF($A14="","",IF($D14="","",IF(TEXT($D14,"yyyy-mm")=$K14,"","Period label does not match the calendar month of the date due — deliberate, or a typo?")))</f>
      </c>
      <c r="M14" s="20">
        <f>IF($A14="","",IF($C14="",0,IF(Definitions!$B$6="Percent of interval",$C14*Definitions!$B$7/100,IF($E14="",Definitions!$B$9,Definitions!$B$8))))</f>
      </c>
      <c r="N14" s="20">
        <f>IF($A14="","",IF($F14="","",IF($E14="",$F14-$D14,IF($G14="","",$G14-$E14))))</f>
      </c>
      <c r="O14" s="14">
        <f>IF($A14="","",IF($N14="","",IF($N14&lt;=$M14,"Yes",IF($H14="Yes",IF(Definitions!$B$11="Yes","Yes","No"),"No"))))</f>
      </c>
      <c r="P14" s="24"/>
    </row>
    <row r="15" spans="1:16" x14ac:dyDescent="0.25">
      <c r="A15" s="11" t="s">
        <v>75</v>
      </c>
      <c r="B15" s="11" t="s">
        <v>69</v>
      </c>
      <c r="C15" s="12">
        <v>250</v>
      </c>
      <c r="D15" s="13">
        <v>46126</v>
      </c>
      <c r="E15" s="12">
        <v>4568</v>
      </c>
      <c r="F15" s="13">
        <v>46142</v>
      </c>
      <c r="G15" s="12">
        <v>4712</v>
      </c>
      <c r="H15" s="11" t="s">
        <v>30</v>
      </c>
      <c r="I15" s="11"/>
      <c r="J15" s="11" t="s">
        <v>30</v>
      </c>
      <c r="K15" s="11" t="s">
        <v>116</v>
      </c>
      <c r="L15" s="23">
        <f>IF($A15="","",IF($D15="","",IF(TEXT($D15,"yyyy-mm")=$K15,"","Period label does not match the calendar month of the date due — deliberate, or a typo?")))</f>
      </c>
      <c r="M15" s="20">
        <f>IF($A15="","",IF($C15="",0,IF(Definitions!$B$6="Percent of interval",$C15*Definitions!$B$7/100,IF($E15="",Definitions!$B$9,Definitions!$B$8))))</f>
      </c>
      <c r="N15" s="20">
        <f>IF($A15="","",IF($F15="","",IF($E15="",$F15-$D15,IF($G15="","",$G15-$E15))))</f>
      </c>
      <c r="O15" s="14">
        <f>IF($A15="","",IF($N15="","",IF($N15&lt;=$M15,"Yes",IF($H15="Yes",IF(Definitions!$B$11="Yes","Yes","No"),"No"))))</f>
      </c>
      <c r="P15" s="24" t="s">
        <v>117</v>
      </c>
    </row>
    <row r="16" spans="1:16" x14ac:dyDescent="0.25">
      <c r="A16" s="11" t="s">
        <v>79</v>
      </c>
      <c r="B16" s="11" t="s">
        <v>69</v>
      </c>
      <c r="C16" s="12">
        <v>6000</v>
      </c>
      <c r="D16" s="13">
        <v>46134</v>
      </c>
      <c r="E16" s="12">
        <v>89240</v>
      </c>
      <c r="F16" s="13">
        <v>46136</v>
      </c>
      <c r="G16" s="12">
        <v>88980</v>
      </c>
      <c r="H16" s="11" t="s">
        <v>30</v>
      </c>
      <c r="I16" s="11"/>
      <c r="J16" s="11" t="s">
        <v>30</v>
      </c>
      <c r="K16" s="11" t="s">
        <v>116</v>
      </c>
      <c r="L16" s="23">
        <f>IF($A16="","",IF($D16="","",IF(TEXT($D16,"yyyy-mm")=$K16,"","Period label does not match the calendar month of the date due — deliberate, or a typo?")))</f>
      </c>
      <c r="M16" s="20">
        <f>IF($A16="","",IF($C16="",0,IF(Definitions!$B$6="Percent of interval",$C16*Definitions!$B$7/100,IF($E16="",Definitions!$B$9,Definitions!$B$8))))</f>
      </c>
      <c r="N16" s="20">
        <f>IF($A16="","",IF($F16="","",IF($E16="",$F16-$D16,IF($G16="","",$G16-$E16))))</f>
      </c>
      <c r="O16" s="14">
        <f>IF($A16="","",IF($N16="","",IF($N16&lt;=$M16,"Yes",IF($H16="Yes",IF(Definitions!$B$11="Yes","Yes","No"),"No"))))</f>
      </c>
      <c r="P16" s="24"/>
    </row>
    <row r="17" spans="1:16" x14ac:dyDescent="0.25">
      <c r="A17" s="11" t="s">
        <v>71</v>
      </c>
      <c r="B17" s="11" t="s">
        <v>73</v>
      </c>
      <c r="C17" s="12">
        <v>10000</v>
      </c>
      <c r="D17" s="13">
        <v>46148</v>
      </c>
      <c r="E17" s="12">
        <v>63950</v>
      </c>
      <c r="F17" s="13">
        <v>46147</v>
      </c>
      <c r="G17" s="12">
        <v>63800</v>
      </c>
      <c r="H17" s="11" t="s">
        <v>30</v>
      </c>
      <c r="I17" s="11"/>
      <c r="J17" s="11" t="s">
        <v>30</v>
      </c>
      <c r="K17" s="11" t="s">
        <v>118</v>
      </c>
      <c r="L17" s="23">
        <f>IF($A17="","",IF($D17="","",IF(TEXT($D17,"yyyy-mm")=$K17,"","Period label does not match the calendar month of the date due — deliberate, or a typo?")))</f>
      </c>
      <c r="M17" s="20">
        <f>IF($A17="","",IF($C17="",0,IF(Definitions!$B$6="Percent of interval",$C17*Definitions!$B$7/100,IF($E17="",Definitions!$B$9,Definitions!$B$8))))</f>
      </c>
      <c r="N17" s="20">
        <f>IF($A17="","",IF($F17="","",IF($E17="",$F17-$D17,IF($G17="","",$G17-$E17))))</f>
      </c>
      <c r="O17" s="14">
        <f>IF($A17="","",IF($N17="","",IF($N17&lt;=$M17,"Yes",IF($H17="Yes",IF(Definitions!$B$11="Yes","Yes","No"),"No"))))</f>
      </c>
      <c r="P17" s="24"/>
    </row>
    <row r="18" spans="1:16" x14ac:dyDescent="0.25">
      <c r="A18" s="11" t="s">
        <v>88</v>
      </c>
      <c r="B18" s="11" t="s">
        <v>69</v>
      </c>
      <c r="C18" s="12">
        <v>4000</v>
      </c>
      <c r="D18" s="13">
        <v>46162</v>
      </c>
      <c r="E18" s="12">
        <v>112190</v>
      </c>
      <c r="F18" s="13">
        <v>46161</v>
      </c>
      <c r="G18" s="12">
        <v>112050</v>
      </c>
      <c r="H18" s="11" t="s">
        <v>30</v>
      </c>
      <c r="I18" s="11"/>
      <c r="J18" s="11" t="s">
        <v>30</v>
      </c>
      <c r="K18" s="11" t="s">
        <v>118</v>
      </c>
      <c r="L18" s="23">
        <f>IF($A18="","",IF($D18="","",IF(TEXT($D18,"yyyy-mm")=$K18,"","Period label does not match the calendar month of the date due — deliberate, or a typo?")))</f>
      </c>
      <c r="M18" s="20">
        <f>IF($A18="","",IF($C18="",0,IF(Definitions!$B$6="Percent of interval",$C18*Definitions!$B$7/100,IF($E18="",Definitions!$B$9,Definitions!$B$8))))</f>
      </c>
      <c r="N18" s="20">
        <f>IF($A18="","",IF($F18="","",IF($E18="",$F18-$D18,IF($G18="","",$G18-$E18))))</f>
      </c>
      <c r="O18" s="14">
        <f>IF($A18="","",IF($N18="","",IF($N18&lt;=$M18,"Yes",IF($H18="Yes",IF(Definitions!$B$11="Yes","Yes","No"),"No"))))</f>
      </c>
      <c r="P18" s="24"/>
    </row>
    <row r="19" spans="1:16" x14ac:dyDescent="0.25">
      <c r="A19" s="11" t="s">
        <v>67</v>
      </c>
      <c r="B19" s="11" t="s">
        <v>69</v>
      </c>
      <c r="C19" s="12">
        <v>5000</v>
      </c>
      <c r="D19" s="13">
        <v>46170</v>
      </c>
      <c r="E19" s="12">
        <v>41610</v>
      </c>
      <c r="F19" s="13">
        <v>46175</v>
      </c>
      <c r="G19" s="12">
        <v>41930</v>
      </c>
      <c r="H19" s="11" t="s">
        <v>30</v>
      </c>
      <c r="I19" s="11"/>
      <c r="J19" s="11" t="s">
        <v>30</v>
      </c>
      <c r="K19" s="11" t="s">
        <v>118</v>
      </c>
      <c r="L19" s="23">
        <f>IF($A19="","",IF($D19="","",IF(TEXT($D19,"yyyy-mm")=$K19,"","Period label does not match the calendar month of the date due — deliberate, or a typo?")))</f>
      </c>
      <c r="M19" s="20">
        <f>IF($A19="","",IF($C19="",0,IF(Definitions!$B$6="Percent of interval",$C19*Definitions!$B$7/100,IF($E19="",Definitions!$B$9,Definitions!$B$8))))</f>
      </c>
      <c r="N19" s="20">
        <f>IF($A19="","",IF($F19="","",IF($E19="",$F19-$D19,IF($G19="","",$G19-$E19))))</f>
      </c>
      <c r="O19" s="14">
        <f>IF($A19="","",IF($N19="","",IF($N19&lt;=$M19,"Yes",IF($H19="Yes",IF(Definitions!$B$11="Yes","Yes","No"),"No"))))</f>
      </c>
      <c r="P19" s="24"/>
    </row>
    <row r="20" spans="1:16" x14ac:dyDescent="0.25">
      <c r="A20" s="11" t="s">
        <v>85</v>
      </c>
      <c r="B20" s="11" t="s">
        <v>69</v>
      </c>
      <c r="C20" s="12">
        <v>90</v>
      </c>
      <c r="D20" s="13">
        <v>46175</v>
      </c>
      <c r="E20" s="12"/>
      <c r="F20" s="13"/>
      <c r="G20" s="12"/>
      <c r="H20" s="11" t="s">
        <v>30</v>
      </c>
      <c r="I20" s="11"/>
      <c r="J20" s="11" t="s">
        <v>111</v>
      </c>
      <c r="K20" s="11" t="s">
        <v>119</v>
      </c>
      <c r="L20" s="23">
        <f>IF($A20="","",IF($D20="","",IF(TEXT($D20,"yyyy-mm")=$K20,"","Period label does not match the calendar month of the date due — deliberate, or a typo?")))</f>
      </c>
      <c r="M20" s="20">
        <f>IF($A20="","",IF($C20="",0,IF(Definitions!$B$6="Percent of interval",$C20*Definitions!$B$7/100,IF($E20="",Definitions!$B$9,Definitions!$B$8))))</f>
      </c>
      <c r="N20" s="20">
        <f>IF($A20="","",IF($F20="","",IF($E20="",$F20-$D20,IF($G20="","",$G20-$E20))))</f>
      </c>
      <c r="O20" s="14">
        <f>IF($A20="","",IF($N20="","",IF($N20&lt;=$M20,"Yes",IF($H20="Yes",IF(Definitions!$B$11="Yes","Yes","No"),"No"))))</f>
      </c>
      <c r="P20" s="24" t="s">
        <v>120</v>
      </c>
    </row>
    <row r="21" spans="1:16" x14ac:dyDescent="0.25">
      <c r="A21" s="11" t="s">
        <v>83</v>
      </c>
      <c r="B21" s="11" t="s">
        <v>69</v>
      </c>
      <c r="C21" s="12">
        <v>200</v>
      </c>
      <c r="D21" s="13">
        <v>46181</v>
      </c>
      <c r="E21" s="12">
        <v>3210</v>
      </c>
      <c r="F21" s="13"/>
      <c r="G21" s="12"/>
      <c r="H21" s="11" t="s">
        <v>30</v>
      </c>
      <c r="I21" s="11"/>
      <c r="J21" s="11" t="s">
        <v>30</v>
      </c>
      <c r="K21" s="11" t="s">
        <v>119</v>
      </c>
      <c r="L21" s="23">
        <f>IF($A21="","",IF($D21="","",IF(TEXT($D21,"yyyy-mm")=$K21,"","Period label does not match the calendar month of the date due — deliberate, or a typo?")))</f>
      </c>
      <c r="M21" s="20">
        <f>IF($A21="","",IF($C21="",0,IF(Definitions!$B$6="Percent of interval",$C21*Definitions!$B$7/100,IF($E21="",Definitions!$B$9,Definitions!$B$8))))</f>
      </c>
      <c r="N21" s="20">
        <f>IF($A21="","",IF($F21="","",IF($E21="",$F21-$D21,IF($G21="","",$G21-$E21))))</f>
      </c>
      <c r="O21" s="14">
        <f>IF($A21="","",IF($N21="","",IF($N21&lt;=$M21,"Yes",IF($H21="Yes",IF(Definitions!$B$11="Yes","Yes","No"),"No"))))</f>
      </c>
      <c r="P21" s="24" t="s">
        <v>121</v>
      </c>
    </row>
    <row r="22" spans="1:16" x14ac:dyDescent="0.25">
      <c r="A22" s="11" t="s">
        <v>75</v>
      </c>
      <c r="B22" s="11" t="s">
        <v>69</v>
      </c>
      <c r="C22" s="12">
        <v>250</v>
      </c>
      <c r="D22" s="13">
        <v>46193</v>
      </c>
      <c r="E22" s="12">
        <v>4962</v>
      </c>
      <c r="F22" s="13"/>
      <c r="G22" s="12"/>
      <c r="H22" s="11" t="s">
        <v>30</v>
      </c>
      <c r="I22" s="11"/>
      <c r="J22" s="11" t="s">
        <v>30</v>
      </c>
      <c r="K22" s="11" t="s">
        <v>119</v>
      </c>
      <c r="L22" s="23">
        <f>IF($A22="","",IF($D22="","",IF(TEXT($D22,"yyyy-mm")=$K22,"","Period label does not match the calendar month of the date due — deliberate, or a typo?")))</f>
      </c>
      <c r="M22" s="20">
        <f>IF($A22="","",IF($C22="",0,IF(Definitions!$B$6="Percent of interval",$C22*Definitions!$B$7/100,IF($E22="",Definitions!$B$9,Definitions!$B$8))))</f>
      </c>
      <c r="N22" s="20">
        <f>IF($A22="","",IF($F22="","",IF($E22="",$F22-$D22,IF($G22="","",$G22-$E22))))</f>
      </c>
      <c r="O22" s="14">
        <f>IF($A22="","",IF($N22="","",IF($N22&lt;=$M22,"Yes",IF($H22="Yes",IF(Definitions!$B$11="Yes","Yes","No"),"No"))))</f>
      </c>
      <c r="P22" s="24" t="s">
        <v>122</v>
      </c>
    </row>
    <row r="23" spans="1:16" x14ac:dyDescent="0.25">
      <c r="A23" s="11" t="s">
        <v>78</v>
      </c>
      <c r="B23" s="11" t="s">
        <v>73</v>
      </c>
      <c r="C23" s="12">
        <v>120</v>
      </c>
      <c r="D23" s="13">
        <v>46198</v>
      </c>
      <c r="E23" s="12"/>
      <c r="F23" s="13"/>
      <c r="G23" s="12"/>
      <c r="H23" s="11" t="s">
        <v>111</v>
      </c>
      <c r="I23" s="11" t="s">
        <v>123</v>
      </c>
      <c r="J23" s="11" t="s">
        <v>30</v>
      </c>
      <c r="K23" s="11" t="s">
        <v>119</v>
      </c>
      <c r="L23" s="23">
        <f>IF($A23="","",IF($D23="","",IF(TEXT($D23,"yyyy-mm")=$K23,"","Period label does not match the calendar month of the date due — deliberate, or a typo?")))</f>
      </c>
      <c r="M23" s="20">
        <f>IF($A23="","",IF($C23="",0,IF(Definitions!$B$6="Percent of interval",$C23*Definitions!$B$7/100,IF($E23="",Definitions!$B$9,Definitions!$B$8))))</f>
      </c>
      <c r="N23" s="20">
        <f>IF($A23="","",IF($F23="","",IF($E23="",$F23-$D23,IF($G23="","",$G23-$E23))))</f>
      </c>
      <c r="O23" s="14">
        <f>IF($A23="","",IF($N23="","",IF($N23&lt;=$M23,"Yes",IF($H23="Yes",IF(Definitions!$B$11="Yes","Yes","No"),"No"))))</f>
      </c>
      <c r="P23" s="24" t="s">
        <v>124</v>
      </c>
    </row>
    <row r="24" spans="1:16" x14ac:dyDescent="0.25">
      <c r="A24" s="11"/>
      <c r="B24" s="11"/>
      <c r="C24" s="12"/>
      <c r="D24" s="13"/>
      <c r="E24" s="12"/>
      <c r="F24" s="13"/>
      <c r="G24" s="12"/>
      <c r="H24" s="11"/>
      <c r="I24" s="11"/>
      <c r="J24" s="11"/>
      <c r="K24" s="11"/>
      <c r="L24" s="23">
        <f>IF($A24="","",IF($D24="","",IF(TEXT($D24,"yyyy-mm")=$K24,"","Period label does not match the calendar month of the date due — deliberate, or a typo?")))</f>
      </c>
      <c r="M24" s="20">
        <f>IF($A24="","",IF($C24="",0,IF(Definitions!$B$6="Percent of interval",$C24*Definitions!$B$7/100,IF($E24="",Definitions!$B$9,Definitions!$B$8))))</f>
      </c>
      <c r="N24" s="20">
        <f>IF($A24="","",IF($F24="","",IF($E24="",$F24-$D24,IF($G24="","",$G24-$E24))))</f>
      </c>
      <c r="O24" s="14">
        <f>IF($A24="","",IF($N24="","",IF($N24&lt;=$M24,"Yes",IF($H24="Yes",IF(Definitions!$B$11="Yes","Yes","No"),"No"))))</f>
      </c>
      <c r="P24" s="24"/>
    </row>
    <row r="25" spans="1:16" x14ac:dyDescent="0.25">
      <c r="A25" s="11"/>
      <c r="B25" s="11"/>
      <c r="C25" s="12"/>
      <c r="D25" s="13"/>
      <c r="E25" s="12"/>
      <c r="F25" s="13"/>
      <c r="G25" s="12"/>
      <c r="H25" s="11"/>
      <c r="I25" s="11"/>
      <c r="J25" s="11"/>
      <c r="K25" s="11"/>
      <c r="L25" s="23">
        <f>IF($A25="","",IF($D25="","",IF(TEXT($D25,"yyyy-mm")=$K25,"","Period label does not match the calendar month of the date due — deliberate, or a typo?")))</f>
      </c>
      <c r="M25" s="20">
        <f>IF($A25="","",IF($C25="",0,IF(Definitions!$B$6="Percent of interval",$C25*Definitions!$B$7/100,IF($E25="",Definitions!$B$9,Definitions!$B$8))))</f>
      </c>
      <c r="N25" s="20">
        <f>IF($A25="","",IF($F25="","",IF($E25="",$F25-$D25,IF($G25="","",$G25-$E25))))</f>
      </c>
      <c r="O25" s="14">
        <f>IF($A25="","",IF($N25="","",IF($N25&lt;=$M25,"Yes",IF($H25="Yes",IF(Definitions!$B$11="Yes","Yes","No"),"No"))))</f>
      </c>
      <c r="P25" s="24"/>
    </row>
    <row r="26" spans="1:16" x14ac:dyDescent="0.25">
      <c r="A26" s="11"/>
      <c r="B26" s="11"/>
      <c r="C26" s="12"/>
      <c r="D26" s="13"/>
      <c r="E26" s="12"/>
      <c r="F26" s="13"/>
      <c r="G26" s="12"/>
      <c r="H26" s="11"/>
      <c r="I26" s="11"/>
      <c r="J26" s="11"/>
      <c r="K26" s="11"/>
      <c r="L26" s="23">
        <f>IF($A26="","",IF($D26="","",IF(TEXT($D26,"yyyy-mm")=$K26,"","Period label does not match the calendar month of the date due — deliberate, or a typo?")))</f>
      </c>
      <c r="M26" s="20">
        <f>IF($A26="","",IF($C26="",0,IF(Definitions!$B$6="Percent of interval",$C26*Definitions!$B$7/100,IF($E26="",Definitions!$B$9,Definitions!$B$8))))</f>
      </c>
      <c r="N26" s="20">
        <f>IF($A26="","",IF($F26="","",IF($E26="",$F26-$D26,IF($G26="","",$G26-$E26))))</f>
      </c>
      <c r="O26" s="14">
        <f>IF($A26="","",IF($N26="","",IF($N26&lt;=$M26,"Yes",IF($H26="Yes",IF(Definitions!$B$11="Yes","Yes","No"),"No"))))</f>
      </c>
      <c r="P26" s="24"/>
    </row>
    <row r="27" spans="1:16" x14ac:dyDescent="0.25">
      <c r="A27" s="11"/>
      <c r="B27" s="11"/>
      <c r="C27" s="12"/>
      <c r="D27" s="13"/>
      <c r="E27" s="12"/>
      <c r="F27" s="13"/>
      <c r="G27" s="12"/>
      <c r="H27" s="11"/>
      <c r="I27" s="11"/>
      <c r="J27" s="11"/>
      <c r="K27" s="11"/>
      <c r="L27" s="23">
        <f>IF($A27="","",IF($D27="","",IF(TEXT($D27,"yyyy-mm")=$K27,"","Period label does not match the calendar month of the date due — deliberate, or a typo?")))</f>
      </c>
      <c r="M27" s="20">
        <f>IF($A27="","",IF($C27="",0,IF(Definitions!$B$6="Percent of interval",$C27*Definitions!$B$7/100,IF($E27="",Definitions!$B$9,Definitions!$B$8))))</f>
      </c>
      <c r="N27" s="20">
        <f>IF($A27="","",IF($F27="","",IF($E27="",$F27-$D27,IF($G27="","",$G27-$E27))))</f>
      </c>
      <c r="O27" s="14">
        <f>IF($A27="","",IF($N27="","",IF($N27&lt;=$M27,"Yes",IF($H27="Yes",IF(Definitions!$B$11="Yes","Yes","No"),"No"))))</f>
      </c>
      <c r="P27" s="24"/>
    </row>
    <row r="28" spans="1:16" x14ac:dyDescent="0.25">
      <c r="A28" s="11"/>
      <c r="B28" s="11"/>
      <c r="C28" s="12"/>
      <c r="D28" s="13"/>
      <c r="E28" s="12"/>
      <c r="F28" s="13"/>
      <c r="G28" s="12"/>
      <c r="H28" s="11"/>
      <c r="I28" s="11"/>
      <c r="J28" s="11"/>
      <c r="K28" s="11"/>
      <c r="L28" s="23">
        <f>IF($A28="","",IF($D28="","",IF(TEXT($D28,"yyyy-mm")=$K28,"","Period label does not match the calendar month of the date due — deliberate, or a typo?")))</f>
      </c>
      <c r="M28" s="20">
        <f>IF($A28="","",IF($C28="",0,IF(Definitions!$B$6="Percent of interval",$C28*Definitions!$B$7/100,IF($E28="",Definitions!$B$9,Definitions!$B$8))))</f>
      </c>
      <c r="N28" s="20">
        <f>IF($A28="","",IF($F28="","",IF($E28="",$F28-$D28,IF($G28="","",$G28-$E28))))</f>
      </c>
      <c r="O28" s="14">
        <f>IF($A28="","",IF($N28="","",IF($N28&lt;=$M28,"Yes",IF($H28="Yes",IF(Definitions!$B$11="Yes","Yes","No"),"No"))))</f>
      </c>
      <c r="P28" s="24"/>
    </row>
    <row r="29" spans="1:16" x14ac:dyDescent="0.25">
      <c r="A29" s="11"/>
      <c r="B29" s="11"/>
      <c r="C29" s="12"/>
      <c r="D29" s="13"/>
      <c r="E29" s="12"/>
      <c r="F29" s="13"/>
      <c r="G29" s="12"/>
      <c r="H29" s="11"/>
      <c r="I29" s="11"/>
      <c r="J29" s="11"/>
      <c r="K29" s="11"/>
      <c r="L29" s="23">
        <f>IF($A29="","",IF($D29="","",IF(TEXT($D29,"yyyy-mm")=$K29,"","Period label does not match the calendar month of the date due — deliberate, or a typo?")))</f>
      </c>
      <c r="M29" s="20">
        <f>IF($A29="","",IF($C29="",0,IF(Definitions!$B$6="Percent of interval",$C29*Definitions!$B$7/100,IF($E29="",Definitions!$B$9,Definitions!$B$8))))</f>
      </c>
      <c r="N29" s="20">
        <f>IF($A29="","",IF($F29="","",IF($E29="",$F29-$D29,IF($G29="","",$G29-$E29))))</f>
      </c>
      <c r="O29" s="14">
        <f>IF($A29="","",IF($N29="","",IF($N29&lt;=$M29,"Yes",IF($H29="Yes",IF(Definitions!$B$11="Yes","Yes","No"),"No"))))</f>
      </c>
      <c r="P29" s="24"/>
    </row>
    <row r="30" spans="1:16" x14ac:dyDescent="0.25">
      <c r="A30" s="11"/>
      <c r="B30" s="11"/>
      <c r="C30" s="12"/>
      <c r="D30" s="13"/>
      <c r="E30" s="12"/>
      <c r="F30" s="13"/>
      <c r="G30" s="12"/>
      <c r="H30" s="11"/>
      <c r="I30" s="11"/>
      <c r="J30" s="11"/>
      <c r="K30" s="11"/>
      <c r="L30" s="23">
        <f>IF($A30="","",IF($D30="","",IF(TEXT($D30,"yyyy-mm")=$K30,"","Period label does not match the calendar month of the date due — deliberate, or a typo?")))</f>
      </c>
      <c r="M30" s="20">
        <f>IF($A30="","",IF($C30="",0,IF(Definitions!$B$6="Percent of interval",$C30*Definitions!$B$7/100,IF($E30="",Definitions!$B$9,Definitions!$B$8))))</f>
      </c>
      <c r="N30" s="20">
        <f>IF($A30="","",IF($F30="","",IF($E30="",$F30-$D30,IF($G30="","",$G30-$E30))))</f>
      </c>
      <c r="O30" s="14">
        <f>IF($A30="","",IF($N30="","",IF($N30&lt;=$M30,"Yes",IF($H30="Yes",IF(Definitions!$B$11="Yes","Yes","No"),"No"))))</f>
      </c>
      <c r="P30" s="24"/>
    </row>
    <row r="31" spans="1:16" x14ac:dyDescent="0.25">
      <c r="A31" s="11"/>
      <c r="B31" s="11"/>
      <c r="C31" s="12"/>
      <c r="D31" s="13"/>
      <c r="E31" s="12"/>
      <c r="F31" s="13"/>
      <c r="G31" s="12"/>
      <c r="H31" s="11"/>
      <c r="I31" s="11"/>
      <c r="J31" s="11"/>
      <c r="K31" s="11"/>
      <c r="L31" s="23">
        <f>IF($A31="","",IF($D31="","",IF(TEXT($D31,"yyyy-mm")=$K31,"","Period label does not match the calendar month of the date due — deliberate, or a typo?")))</f>
      </c>
      <c r="M31" s="20">
        <f>IF($A31="","",IF($C31="",0,IF(Definitions!$B$6="Percent of interval",$C31*Definitions!$B$7/100,IF($E31="",Definitions!$B$9,Definitions!$B$8))))</f>
      </c>
      <c r="N31" s="20">
        <f>IF($A31="","",IF($F31="","",IF($E31="",$F31-$D31,IF($G31="","",$G31-$E31))))</f>
      </c>
      <c r="O31" s="14">
        <f>IF($A31="","",IF($N31="","",IF($N31&lt;=$M31,"Yes",IF($H31="Yes",IF(Definitions!$B$11="Yes","Yes","No"),"No"))))</f>
      </c>
      <c r="P31" s="24"/>
    </row>
    <row r="32" spans="1:16" x14ac:dyDescent="0.25">
      <c r="A32" s="11"/>
      <c r="B32" s="11"/>
      <c r="C32" s="12"/>
      <c r="D32" s="13"/>
      <c r="E32" s="12"/>
      <c r="F32" s="13"/>
      <c r="G32" s="12"/>
      <c r="H32" s="11"/>
      <c r="I32" s="11"/>
      <c r="J32" s="11"/>
      <c r="K32" s="11"/>
      <c r="L32" s="23">
        <f>IF($A32="","",IF($D32="","",IF(TEXT($D32,"yyyy-mm")=$K32,"","Period label does not match the calendar month of the date due — deliberate, or a typo?")))</f>
      </c>
      <c r="M32" s="20">
        <f>IF($A32="","",IF($C32="",0,IF(Definitions!$B$6="Percent of interval",$C32*Definitions!$B$7/100,IF($E32="",Definitions!$B$9,Definitions!$B$8))))</f>
      </c>
      <c r="N32" s="20">
        <f>IF($A32="","",IF($F32="","",IF($E32="",$F32-$D32,IF($G32="","",$G32-$E32))))</f>
      </c>
      <c r="O32" s="14">
        <f>IF($A32="","",IF($N32="","",IF($N32&lt;=$M32,"Yes",IF($H32="Yes",IF(Definitions!$B$11="Yes","Yes","No"),"No"))))</f>
      </c>
      <c r="P32" s="24"/>
    </row>
    <row r="33" spans="1:16" x14ac:dyDescent="0.25">
      <c r="A33" s="11"/>
      <c r="B33" s="11"/>
      <c r="C33" s="12"/>
      <c r="D33" s="13"/>
      <c r="E33" s="12"/>
      <c r="F33" s="13"/>
      <c r="G33" s="12"/>
      <c r="H33" s="11"/>
      <c r="I33" s="11"/>
      <c r="J33" s="11"/>
      <c r="K33" s="11"/>
      <c r="L33" s="23">
        <f>IF($A33="","",IF($D33="","",IF(TEXT($D33,"yyyy-mm")=$K33,"","Period label does not match the calendar month of the date due — deliberate, or a typo?")))</f>
      </c>
      <c r="M33" s="20">
        <f>IF($A33="","",IF($C33="",0,IF(Definitions!$B$6="Percent of interval",$C33*Definitions!$B$7/100,IF($E33="",Definitions!$B$9,Definitions!$B$8))))</f>
      </c>
      <c r="N33" s="20">
        <f>IF($A33="","",IF($F33="","",IF($E33="",$F33-$D33,IF($G33="","",$G33-$E33))))</f>
      </c>
      <c r="O33" s="14">
        <f>IF($A33="","",IF($N33="","",IF($N33&lt;=$M33,"Yes",IF($H33="Yes",IF(Definitions!$B$11="Yes","Yes","No"),"No"))))</f>
      </c>
      <c r="P33" s="24"/>
    </row>
    <row r="34" spans="1:16" x14ac:dyDescent="0.25">
      <c r="A34" s="11"/>
      <c r="B34" s="11"/>
      <c r="C34" s="12"/>
      <c r="D34" s="13"/>
      <c r="E34" s="12"/>
      <c r="F34" s="13"/>
      <c r="G34" s="12"/>
      <c r="H34" s="11"/>
      <c r="I34" s="11"/>
      <c r="J34" s="11"/>
      <c r="K34" s="11"/>
      <c r="L34" s="23">
        <f>IF($A34="","",IF($D34="","",IF(TEXT($D34,"yyyy-mm")=$K34,"","Period label does not match the calendar month of the date due — deliberate, or a typo?")))</f>
      </c>
      <c r="M34" s="20">
        <f>IF($A34="","",IF($C34="",0,IF(Definitions!$B$6="Percent of interval",$C34*Definitions!$B$7/100,IF($E34="",Definitions!$B$9,Definitions!$B$8))))</f>
      </c>
      <c r="N34" s="20">
        <f>IF($A34="","",IF($F34="","",IF($E34="",$F34-$D34,IF($G34="","",$G34-$E34))))</f>
      </c>
      <c r="O34" s="14">
        <f>IF($A34="","",IF($N34="","",IF($N34&lt;=$M34,"Yes",IF($H34="Yes",IF(Definitions!$B$11="Yes","Yes","No"),"No"))))</f>
      </c>
      <c r="P34" s="24"/>
    </row>
    <row r="35" spans="1:16" x14ac:dyDescent="0.25">
      <c r="A35" s="11"/>
      <c r="B35" s="11"/>
      <c r="C35" s="12"/>
      <c r="D35" s="13"/>
      <c r="E35" s="12"/>
      <c r="F35" s="13"/>
      <c r="G35" s="12"/>
      <c r="H35" s="11"/>
      <c r="I35" s="11"/>
      <c r="J35" s="11"/>
      <c r="K35" s="11"/>
      <c r="L35" s="23">
        <f>IF($A35="","",IF($D35="","",IF(TEXT($D35,"yyyy-mm")=$K35,"","Period label does not match the calendar month of the date due — deliberate, or a typo?")))</f>
      </c>
      <c r="M35" s="20">
        <f>IF($A35="","",IF($C35="",0,IF(Definitions!$B$6="Percent of interval",$C35*Definitions!$B$7/100,IF($E35="",Definitions!$B$9,Definitions!$B$8))))</f>
      </c>
      <c r="N35" s="20">
        <f>IF($A35="","",IF($F35="","",IF($E35="",$F35-$D35,IF($G35="","",$G35-$E35))))</f>
      </c>
      <c r="O35" s="14">
        <f>IF($A35="","",IF($N35="","",IF($N35&lt;=$M35,"Yes",IF($H35="Yes",IF(Definitions!$B$11="Yes","Yes","No"),"No"))))</f>
      </c>
      <c r="P35" s="24"/>
    </row>
    <row r="36" spans="1:16" x14ac:dyDescent="0.25">
      <c r="A36" s="11"/>
      <c r="B36" s="11"/>
      <c r="C36" s="12"/>
      <c r="D36" s="13"/>
      <c r="E36" s="12"/>
      <c r="F36" s="13"/>
      <c r="G36" s="12"/>
      <c r="H36" s="11"/>
      <c r="I36" s="11"/>
      <c r="J36" s="11"/>
      <c r="K36" s="11"/>
      <c r="L36" s="23">
        <f>IF($A36="","",IF($D36="","",IF(TEXT($D36,"yyyy-mm")=$K36,"","Period label does not match the calendar month of the date due — deliberate, or a typo?")))</f>
      </c>
      <c r="M36" s="20">
        <f>IF($A36="","",IF($C36="",0,IF(Definitions!$B$6="Percent of interval",$C36*Definitions!$B$7/100,IF($E36="",Definitions!$B$9,Definitions!$B$8))))</f>
      </c>
      <c r="N36" s="20">
        <f>IF($A36="","",IF($F36="","",IF($E36="",$F36-$D36,IF($G36="","",$G36-$E36))))</f>
      </c>
      <c r="O36" s="14">
        <f>IF($A36="","",IF($N36="","",IF($N36&lt;=$M36,"Yes",IF($H36="Yes",IF(Definitions!$B$11="Yes","Yes","No"),"No"))))</f>
      </c>
      <c r="P36" s="24"/>
    </row>
    <row r="37" spans="1:16" x14ac:dyDescent="0.25">
      <c r="A37" s="11"/>
      <c r="B37" s="11"/>
      <c r="C37" s="12"/>
      <c r="D37" s="13"/>
      <c r="E37" s="12"/>
      <c r="F37" s="13"/>
      <c r="G37" s="12"/>
      <c r="H37" s="11"/>
      <c r="I37" s="11"/>
      <c r="J37" s="11"/>
      <c r="K37" s="11"/>
      <c r="L37" s="23">
        <f>IF($A37="","",IF($D37="","",IF(TEXT($D37,"yyyy-mm")=$K37,"","Period label does not match the calendar month of the date due — deliberate, or a typo?")))</f>
      </c>
      <c r="M37" s="20">
        <f>IF($A37="","",IF($C37="",0,IF(Definitions!$B$6="Percent of interval",$C37*Definitions!$B$7/100,IF($E37="",Definitions!$B$9,Definitions!$B$8))))</f>
      </c>
      <c r="N37" s="20">
        <f>IF($A37="","",IF($F37="","",IF($E37="",$F37-$D37,IF($G37="","",$G37-$E37))))</f>
      </c>
      <c r="O37" s="14">
        <f>IF($A37="","",IF($N37="","",IF($N37&lt;=$M37,"Yes",IF($H37="Yes",IF(Definitions!$B$11="Yes","Yes","No"),"No"))))</f>
      </c>
      <c r="P37" s="24"/>
    </row>
    <row r="38" spans="1:16" x14ac:dyDescent="0.25">
      <c r="A38" s="11"/>
      <c r="B38" s="11"/>
      <c r="C38" s="12"/>
      <c r="D38" s="13"/>
      <c r="E38" s="12"/>
      <c r="F38" s="13"/>
      <c r="G38" s="12"/>
      <c r="H38" s="11"/>
      <c r="I38" s="11"/>
      <c r="J38" s="11"/>
      <c r="K38" s="11"/>
      <c r="L38" s="23">
        <f>IF($A38="","",IF($D38="","",IF(TEXT($D38,"yyyy-mm")=$K38,"","Period label does not match the calendar month of the date due — deliberate, or a typo?")))</f>
      </c>
      <c r="M38" s="20">
        <f>IF($A38="","",IF($C38="",0,IF(Definitions!$B$6="Percent of interval",$C38*Definitions!$B$7/100,IF($E38="",Definitions!$B$9,Definitions!$B$8))))</f>
      </c>
      <c r="N38" s="20">
        <f>IF($A38="","",IF($F38="","",IF($E38="",$F38-$D38,IF($G38="","",$G38-$E38))))</f>
      </c>
      <c r="O38" s="14">
        <f>IF($A38="","",IF($N38="","",IF($N38&lt;=$M38,"Yes",IF($H38="Yes",IF(Definitions!$B$11="Yes","Yes","No"),"No"))))</f>
      </c>
      <c r="P38" s="24"/>
    </row>
    <row r="39" spans="1:16" x14ac:dyDescent="0.25">
      <c r="A39" s="11"/>
      <c r="B39" s="11"/>
      <c r="C39" s="12"/>
      <c r="D39" s="13"/>
      <c r="E39" s="12"/>
      <c r="F39" s="13"/>
      <c r="G39" s="12"/>
      <c r="H39" s="11"/>
      <c r="I39" s="11"/>
      <c r="J39" s="11"/>
      <c r="K39" s="11"/>
      <c r="L39" s="23">
        <f>IF($A39="","",IF($D39="","",IF(TEXT($D39,"yyyy-mm")=$K39,"","Period label does not match the calendar month of the date due — deliberate, or a typo?")))</f>
      </c>
      <c r="M39" s="20">
        <f>IF($A39="","",IF($C39="",0,IF(Definitions!$B$6="Percent of interval",$C39*Definitions!$B$7/100,IF($E39="",Definitions!$B$9,Definitions!$B$8))))</f>
      </c>
      <c r="N39" s="20">
        <f>IF($A39="","",IF($F39="","",IF($E39="",$F39-$D39,IF($G39="","",$G39-$E39))))</f>
      </c>
      <c r="O39" s="14">
        <f>IF($A39="","",IF($N39="","",IF($N39&lt;=$M39,"Yes",IF($H39="Yes",IF(Definitions!$B$11="Yes","Yes","No"),"No"))))</f>
      </c>
      <c r="P39" s="24"/>
    </row>
    <row r="40" spans="1:16" x14ac:dyDescent="0.25">
      <c r="A40" s="11"/>
      <c r="B40" s="11"/>
      <c r="C40" s="12"/>
      <c r="D40" s="13"/>
      <c r="E40" s="12"/>
      <c r="F40" s="13"/>
      <c r="G40" s="12"/>
      <c r="H40" s="11"/>
      <c r="I40" s="11"/>
      <c r="J40" s="11"/>
      <c r="K40" s="11"/>
      <c r="L40" s="23">
        <f>IF($A40="","",IF($D40="","",IF(TEXT($D40,"yyyy-mm")=$K40,"","Period label does not match the calendar month of the date due — deliberate, or a typo?")))</f>
      </c>
      <c r="M40" s="20">
        <f>IF($A40="","",IF($C40="",0,IF(Definitions!$B$6="Percent of interval",$C40*Definitions!$B$7/100,IF($E40="",Definitions!$B$9,Definitions!$B$8))))</f>
      </c>
      <c r="N40" s="20">
        <f>IF($A40="","",IF($F40="","",IF($E40="",$F40-$D40,IF($G40="","",$G40-$E40))))</f>
      </c>
      <c r="O40" s="14">
        <f>IF($A40="","",IF($N40="","",IF($N40&lt;=$M40,"Yes",IF($H40="Yes",IF(Definitions!$B$11="Yes","Yes","No"),"No"))))</f>
      </c>
      <c r="P40" s="24"/>
    </row>
    <row r="41" spans="1:16" x14ac:dyDescent="0.25">
      <c r="A41" s="11"/>
      <c r="B41" s="11"/>
      <c r="C41" s="12"/>
      <c r="D41" s="13"/>
      <c r="E41" s="12"/>
      <c r="F41" s="13"/>
      <c r="G41" s="12"/>
      <c r="H41" s="11"/>
      <c r="I41" s="11"/>
      <c r="J41" s="11"/>
      <c r="K41" s="11"/>
      <c r="L41" s="23">
        <f>IF($A41="","",IF($D41="","",IF(TEXT($D41,"yyyy-mm")=$K41,"","Period label does not match the calendar month of the date due — deliberate, or a typo?")))</f>
      </c>
      <c r="M41" s="20">
        <f>IF($A41="","",IF($C41="",0,IF(Definitions!$B$6="Percent of interval",$C41*Definitions!$B$7/100,IF($E41="",Definitions!$B$9,Definitions!$B$8))))</f>
      </c>
      <c r="N41" s="20">
        <f>IF($A41="","",IF($F41="","",IF($E41="",$F41-$D41,IF($G41="","",$G41-$E41))))</f>
      </c>
      <c r="O41" s="14">
        <f>IF($A41="","",IF($N41="","",IF($N41&lt;=$M41,"Yes",IF($H41="Yes",IF(Definitions!$B$11="Yes","Yes","No"),"No"))))</f>
      </c>
      <c r="P41" s="24"/>
    </row>
    <row r="42" spans="1:16" x14ac:dyDescent="0.25">
      <c r="A42" s="11"/>
      <c r="B42" s="11"/>
      <c r="C42" s="12"/>
      <c r="D42" s="13"/>
      <c r="E42" s="12"/>
      <c r="F42" s="13"/>
      <c r="G42" s="12"/>
      <c r="H42" s="11"/>
      <c r="I42" s="11"/>
      <c r="J42" s="11"/>
      <c r="K42" s="11"/>
      <c r="L42" s="23">
        <f>IF($A42="","",IF($D42="","",IF(TEXT($D42,"yyyy-mm")=$K42,"","Period label does not match the calendar month of the date due — deliberate, or a typo?")))</f>
      </c>
      <c r="M42" s="20">
        <f>IF($A42="","",IF($C42="",0,IF(Definitions!$B$6="Percent of interval",$C42*Definitions!$B$7/100,IF($E42="",Definitions!$B$9,Definitions!$B$8))))</f>
      </c>
      <c r="N42" s="20">
        <f>IF($A42="","",IF($F42="","",IF($E42="",$F42-$D42,IF($G42="","",$G42-$E42))))</f>
      </c>
      <c r="O42" s="14">
        <f>IF($A42="","",IF($N42="","",IF($N42&lt;=$M42,"Yes",IF($H42="Yes",IF(Definitions!$B$11="Yes","Yes","No"),"No"))))</f>
      </c>
      <c r="P42" s="24"/>
    </row>
    <row r="43" spans="1:16" x14ac:dyDescent="0.25">
      <c r="A43" s="11"/>
      <c r="B43" s="11"/>
      <c r="C43" s="12"/>
      <c r="D43" s="13"/>
      <c r="E43" s="12"/>
      <c r="F43" s="13"/>
      <c r="G43" s="12"/>
      <c r="H43" s="11"/>
      <c r="I43" s="11"/>
      <c r="J43" s="11"/>
      <c r="K43" s="11"/>
      <c r="L43" s="23">
        <f>IF($A43="","",IF($D43="","",IF(TEXT($D43,"yyyy-mm")=$K43,"","Period label does not match the calendar month of the date due — deliberate, or a typo?")))</f>
      </c>
      <c r="M43" s="20">
        <f>IF($A43="","",IF($C43="",0,IF(Definitions!$B$6="Percent of interval",$C43*Definitions!$B$7/100,IF($E43="",Definitions!$B$9,Definitions!$B$8))))</f>
      </c>
      <c r="N43" s="20">
        <f>IF($A43="","",IF($F43="","",IF($E43="",$F43-$D43,IF($G43="","",$G43-$E43))))</f>
      </c>
      <c r="O43" s="14">
        <f>IF($A43="","",IF($N43="","",IF($N43&lt;=$M43,"Yes",IF($H43="Yes",IF(Definitions!$B$11="Yes","Yes","No"),"No"))))</f>
      </c>
      <c r="P43" s="24"/>
    </row>
    <row r="44" spans="1:16" x14ac:dyDescent="0.25">
      <c r="A44" s="11"/>
      <c r="B44" s="11"/>
      <c r="C44" s="12"/>
      <c r="D44" s="13"/>
      <c r="E44" s="12"/>
      <c r="F44" s="13"/>
      <c r="G44" s="12"/>
      <c r="H44" s="11"/>
      <c r="I44" s="11"/>
      <c r="J44" s="11"/>
      <c r="K44" s="11"/>
      <c r="L44" s="23">
        <f>IF($A44="","",IF($D44="","",IF(TEXT($D44,"yyyy-mm")=$K44,"","Period label does not match the calendar month of the date due — deliberate, or a typo?")))</f>
      </c>
      <c r="M44" s="20">
        <f>IF($A44="","",IF($C44="",0,IF(Definitions!$B$6="Percent of interval",$C44*Definitions!$B$7/100,IF($E44="",Definitions!$B$9,Definitions!$B$8))))</f>
      </c>
      <c r="N44" s="20">
        <f>IF($A44="","",IF($F44="","",IF($E44="",$F44-$D44,IF($G44="","",$G44-$E44))))</f>
      </c>
      <c r="O44" s="14">
        <f>IF($A44="","",IF($N44="","",IF($N44&lt;=$M44,"Yes",IF($H44="Yes",IF(Definitions!$B$11="Yes","Yes","No"),"No"))))</f>
      </c>
      <c r="P44" s="24"/>
    </row>
    <row r="45" spans="1:16" x14ac:dyDescent="0.25">
      <c r="A45" s="11"/>
      <c r="B45" s="11"/>
      <c r="C45" s="12"/>
      <c r="D45" s="13"/>
      <c r="E45" s="12"/>
      <c r="F45" s="13"/>
      <c r="G45" s="12"/>
      <c r="H45" s="11"/>
      <c r="I45" s="11"/>
      <c r="J45" s="11"/>
      <c r="K45" s="11"/>
      <c r="L45" s="23">
        <f>IF($A45="","",IF($D45="","",IF(TEXT($D45,"yyyy-mm")=$K45,"","Period label does not match the calendar month of the date due — deliberate, or a typo?")))</f>
      </c>
      <c r="M45" s="20">
        <f>IF($A45="","",IF($C45="",0,IF(Definitions!$B$6="Percent of interval",$C45*Definitions!$B$7/100,IF($E45="",Definitions!$B$9,Definitions!$B$8))))</f>
      </c>
      <c r="N45" s="20">
        <f>IF($A45="","",IF($F45="","",IF($E45="",$F45-$D45,IF($G45="","",$G45-$E45))))</f>
      </c>
      <c r="O45" s="14">
        <f>IF($A45="","",IF($N45="","",IF($N45&lt;=$M45,"Yes",IF($H45="Yes",IF(Definitions!$B$11="Yes","Yes","No"),"No"))))</f>
      </c>
      <c r="P45" s="24"/>
    </row>
    <row r="46" spans="1:16" x14ac:dyDescent="0.25">
      <c r="A46" s="11"/>
      <c r="B46" s="11"/>
      <c r="C46" s="12"/>
      <c r="D46" s="13"/>
      <c r="E46" s="12"/>
      <c r="F46" s="13"/>
      <c r="G46" s="12"/>
      <c r="H46" s="11"/>
      <c r="I46" s="11"/>
      <c r="J46" s="11"/>
      <c r="K46" s="11"/>
      <c r="L46" s="23">
        <f>IF($A46="","",IF($D46="","",IF(TEXT($D46,"yyyy-mm")=$K46,"","Period label does not match the calendar month of the date due — deliberate, or a typo?")))</f>
      </c>
      <c r="M46" s="20">
        <f>IF($A46="","",IF($C46="",0,IF(Definitions!$B$6="Percent of interval",$C46*Definitions!$B$7/100,IF($E46="",Definitions!$B$9,Definitions!$B$8))))</f>
      </c>
      <c r="N46" s="20">
        <f>IF($A46="","",IF($F46="","",IF($E46="",$F46-$D46,IF($G46="","",$G46-$E46))))</f>
      </c>
      <c r="O46" s="14">
        <f>IF($A46="","",IF($N46="","",IF($N46&lt;=$M46,"Yes",IF($H46="Yes",IF(Definitions!$B$11="Yes","Yes","No"),"No"))))</f>
      </c>
      <c r="P46" s="24"/>
    </row>
    <row r="47" spans="1:16" x14ac:dyDescent="0.25">
      <c r="A47" s="11"/>
      <c r="B47" s="11"/>
      <c r="C47" s="12"/>
      <c r="D47" s="13"/>
      <c r="E47" s="12"/>
      <c r="F47" s="13"/>
      <c r="G47" s="12"/>
      <c r="H47" s="11"/>
      <c r="I47" s="11"/>
      <c r="J47" s="11"/>
      <c r="K47" s="11"/>
      <c r="L47" s="23">
        <f>IF($A47="","",IF($D47="","",IF(TEXT($D47,"yyyy-mm")=$K47,"","Period label does not match the calendar month of the date due — deliberate, or a typo?")))</f>
      </c>
      <c r="M47" s="20">
        <f>IF($A47="","",IF($C47="",0,IF(Definitions!$B$6="Percent of interval",$C47*Definitions!$B$7/100,IF($E47="",Definitions!$B$9,Definitions!$B$8))))</f>
      </c>
      <c r="N47" s="20">
        <f>IF($A47="","",IF($F47="","",IF($E47="",$F47-$D47,IF($G47="","",$G47-$E47))))</f>
      </c>
      <c r="O47" s="14">
        <f>IF($A47="","",IF($N47="","",IF($N47&lt;=$M47,"Yes",IF($H47="Yes",IF(Definitions!$B$11="Yes","Yes","No"),"No"))))</f>
      </c>
      <c r="P47" s="24"/>
    </row>
    <row r="48" spans="1:16" x14ac:dyDescent="0.25">
      <c r="A48" s="11"/>
      <c r="B48" s="11"/>
      <c r="C48" s="12"/>
      <c r="D48" s="13"/>
      <c r="E48" s="12"/>
      <c r="F48" s="13"/>
      <c r="G48" s="12"/>
      <c r="H48" s="11"/>
      <c r="I48" s="11"/>
      <c r="J48" s="11"/>
      <c r="K48" s="11"/>
      <c r="L48" s="23">
        <f>IF($A48="","",IF($D48="","",IF(TEXT($D48,"yyyy-mm")=$K48,"","Period label does not match the calendar month of the date due — deliberate, or a typo?")))</f>
      </c>
      <c r="M48" s="20">
        <f>IF($A48="","",IF($C48="",0,IF(Definitions!$B$6="Percent of interval",$C48*Definitions!$B$7/100,IF($E48="",Definitions!$B$9,Definitions!$B$8))))</f>
      </c>
      <c r="N48" s="20">
        <f>IF($A48="","",IF($F48="","",IF($E48="",$F48-$D48,IF($G48="","",$G48-$E48))))</f>
      </c>
      <c r="O48" s="14">
        <f>IF($A48="","",IF($N48="","",IF($N48&lt;=$M48,"Yes",IF($H48="Yes",IF(Definitions!$B$11="Yes","Yes","No"),"No"))))</f>
      </c>
      <c r="P48" s="24"/>
    </row>
    <row r="49" spans="1:16" x14ac:dyDescent="0.25">
      <c r="A49" s="11"/>
      <c r="B49" s="11"/>
      <c r="C49" s="12"/>
      <c r="D49" s="13"/>
      <c r="E49" s="12"/>
      <c r="F49" s="13"/>
      <c r="G49" s="12"/>
      <c r="H49" s="11"/>
      <c r="I49" s="11"/>
      <c r="J49" s="11"/>
      <c r="K49" s="11"/>
      <c r="L49" s="23">
        <f>IF($A49="","",IF($D49="","",IF(TEXT($D49,"yyyy-mm")=$K49,"","Period label does not match the calendar month of the date due — deliberate, or a typo?")))</f>
      </c>
      <c r="M49" s="20">
        <f>IF($A49="","",IF($C49="",0,IF(Definitions!$B$6="Percent of interval",$C49*Definitions!$B$7/100,IF($E49="",Definitions!$B$9,Definitions!$B$8))))</f>
      </c>
      <c r="N49" s="20">
        <f>IF($A49="","",IF($F49="","",IF($E49="",$F49-$D49,IF($G49="","",$G49-$E49))))</f>
      </c>
      <c r="O49" s="14">
        <f>IF($A49="","",IF($N49="","",IF($N49&lt;=$M49,"Yes",IF($H49="Yes",IF(Definitions!$B$11="Yes","Yes","No"),"No"))))</f>
      </c>
      <c r="P49" s="24"/>
    </row>
    <row r="50" spans="1:16" x14ac:dyDescent="0.25">
      <c r="A50" s="11"/>
      <c r="B50" s="11"/>
      <c r="C50" s="12"/>
      <c r="D50" s="13"/>
      <c r="E50" s="12"/>
      <c r="F50" s="13"/>
      <c r="G50" s="12"/>
      <c r="H50" s="11"/>
      <c r="I50" s="11"/>
      <c r="J50" s="11"/>
      <c r="K50" s="11"/>
      <c r="L50" s="23">
        <f>IF($A50="","",IF($D50="","",IF(TEXT($D50,"yyyy-mm")=$K50,"","Period label does not match the calendar month of the date due — deliberate, or a typo?")))</f>
      </c>
      <c r="M50" s="20">
        <f>IF($A50="","",IF($C50="",0,IF(Definitions!$B$6="Percent of interval",$C50*Definitions!$B$7/100,IF($E50="",Definitions!$B$9,Definitions!$B$8))))</f>
      </c>
      <c r="N50" s="20">
        <f>IF($A50="","",IF($F50="","",IF($E50="",$F50-$D50,IF($G50="","",$G50-$E50))))</f>
      </c>
      <c r="O50" s="14">
        <f>IF($A50="","",IF($N50="","",IF($N50&lt;=$M50,"Yes",IF($H50="Yes",IF(Definitions!$B$11="Yes","Yes","No"),"No"))))</f>
      </c>
      <c r="P50" s="24"/>
    </row>
    <row r="51" spans="1:16" x14ac:dyDescent="0.25">
      <c r="A51" s="11"/>
      <c r="B51" s="11"/>
      <c r="C51" s="12"/>
      <c r="D51" s="13"/>
      <c r="E51" s="12"/>
      <c r="F51" s="13"/>
      <c r="G51" s="12"/>
      <c r="H51" s="11"/>
      <c r="I51" s="11"/>
      <c r="J51" s="11"/>
      <c r="K51" s="11"/>
      <c r="L51" s="23">
        <f>IF($A51="","",IF($D51="","",IF(TEXT($D51,"yyyy-mm")=$K51,"","Period label does not match the calendar month of the date due — deliberate, or a typo?")))</f>
      </c>
      <c r="M51" s="20">
        <f>IF($A51="","",IF($C51="",0,IF(Definitions!$B$6="Percent of interval",$C51*Definitions!$B$7/100,IF($E51="",Definitions!$B$9,Definitions!$B$8))))</f>
      </c>
      <c r="N51" s="20">
        <f>IF($A51="","",IF($F51="","",IF($E51="",$F51-$D51,IF($G51="","",$G51-$E51))))</f>
      </c>
      <c r="O51" s="14">
        <f>IF($A51="","",IF($N51="","",IF($N51&lt;=$M51,"Yes",IF($H51="Yes",IF(Definitions!$B$11="Yes","Yes","No"),"No"))))</f>
      </c>
      <c r="P51" s="24"/>
    </row>
    <row r="52" spans="1:16" x14ac:dyDescent="0.25">
      <c r="A52" s="11"/>
      <c r="B52" s="11"/>
      <c r="C52" s="12"/>
      <c r="D52" s="13"/>
      <c r="E52" s="12"/>
      <c r="F52" s="13"/>
      <c r="G52" s="12"/>
      <c r="H52" s="11"/>
      <c r="I52" s="11"/>
      <c r="J52" s="11"/>
      <c r="K52" s="11"/>
      <c r="L52" s="23">
        <f>IF($A52="","",IF($D52="","",IF(TEXT($D52,"yyyy-mm")=$K52,"","Period label does not match the calendar month of the date due — deliberate, or a typo?")))</f>
      </c>
      <c r="M52" s="20">
        <f>IF($A52="","",IF($C52="",0,IF(Definitions!$B$6="Percent of interval",$C52*Definitions!$B$7/100,IF($E52="",Definitions!$B$9,Definitions!$B$8))))</f>
      </c>
      <c r="N52" s="20">
        <f>IF($A52="","",IF($F52="","",IF($E52="",$F52-$D52,IF($G52="","",$G52-$E52))))</f>
      </c>
      <c r="O52" s="14">
        <f>IF($A52="","",IF($N52="","",IF($N52&lt;=$M52,"Yes",IF($H52="Yes",IF(Definitions!$B$11="Yes","Yes","No"),"No"))))</f>
      </c>
      <c r="P52" s="24"/>
    </row>
    <row r="53" spans="1:16" x14ac:dyDescent="0.25">
      <c r="A53" s="11"/>
      <c r="B53" s="11"/>
      <c r="C53" s="12"/>
      <c r="D53" s="13"/>
      <c r="E53" s="12"/>
      <c r="F53" s="13"/>
      <c r="G53" s="12"/>
      <c r="H53" s="11"/>
      <c r="I53" s="11"/>
      <c r="J53" s="11"/>
      <c r="K53" s="11"/>
      <c r="L53" s="23">
        <f>IF($A53="","",IF($D53="","",IF(TEXT($D53,"yyyy-mm")=$K53,"","Period label does not match the calendar month of the date due — deliberate, or a typo?")))</f>
      </c>
      <c r="M53" s="20">
        <f>IF($A53="","",IF($C53="",0,IF(Definitions!$B$6="Percent of interval",$C53*Definitions!$B$7/100,IF($E53="",Definitions!$B$9,Definitions!$B$8))))</f>
      </c>
      <c r="N53" s="20">
        <f>IF($A53="","",IF($F53="","",IF($E53="",$F53-$D53,IF($G53="","",$G53-$E53))))</f>
      </c>
      <c r="O53" s="14">
        <f>IF($A53="","",IF($N53="","",IF($N53&lt;=$M53,"Yes",IF($H53="Yes",IF(Definitions!$B$11="Yes","Yes","No"),"No"))))</f>
      </c>
      <c r="P53" s="24"/>
    </row>
    <row r="54" spans="1:16" x14ac:dyDescent="0.25">
      <c r="A54" s="11"/>
      <c r="B54" s="11"/>
      <c r="C54" s="12"/>
      <c r="D54" s="13"/>
      <c r="E54" s="12"/>
      <c r="F54" s="13"/>
      <c r="G54" s="12"/>
      <c r="H54" s="11"/>
      <c r="I54" s="11"/>
      <c r="J54" s="11"/>
      <c r="K54" s="11"/>
      <c r="L54" s="23">
        <f>IF($A54="","",IF($D54="","",IF(TEXT($D54,"yyyy-mm")=$K54,"","Period label does not match the calendar month of the date due — deliberate, or a typo?")))</f>
      </c>
      <c r="M54" s="20">
        <f>IF($A54="","",IF($C54="",0,IF(Definitions!$B$6="Percent of interval",$C54*Definitions!$B$7/100,IF($E54="",Definitions!$B$9,Definitions!$B$8))))</f>
      </c>
      <c r="N54" s="20">
        <f>IF($A54="","",IF($F54="","",IF($E54="",$F54-$D54,IF($G54="","",$G54-$E54))))</f>
      </c>
      <c r="O54" s="14">
        <f>IF($A54="","",IF($N54="","",IF($N54&lt;=$M54,"Yes",IF($H54="Yes",IF(Definitions!$B$11="Yes","Yes","No"),"No"))))</f>
      </c>
      <c r="P54" s="24"/>
    </row>
    <row r="55" spans="1:16" x14ac:dyDescent="0.25">
      <c r="A55" s="11"/>
      <c r="B55" s="11"/>
      <c r="C55" s="12"/>
      <c r="D55" s="13"/>
      <c r="E55" s="12"/>
      <c r="F55" s="13"/>
      <c r="G55" s="12"/>
      <c r="H55" s="11"/>
      <c r="I55" s="11"/>
      <c r="J55" s="11"/>
      <c r="K55" s="11"/>
      <c r="L55" s="23">
        <f>IF($A55="","",IF($D55="","",IF(TEXT($D55,"yyyy-mm")=$K55,"","Period label does not match the calendar month of the date due — deliberate, or a typo?")))</f>
      </c>
      <c r="M55" s="20">
        <f>IF($A55="","",IF($C55="",0,IF(Definitions!$B$6="Percent of interval",$C55*Definitions!$B$7/100,IF($E55="",Definitions!$B$9,Definitions!$B$8))))</f>
      </c>
      <c r="N55" s="20">
        <f>IF($A55="","",IF($F55="","",IF($E55="",$F55-$D55,IF($G55="","",$G55-$E55))))</f>
      </c>
      <c r="O55" s="14">
        <f>IF($A55="","",IF($N55="","",IF($N55&lt;=$M55,"Yes",IF($H55="Yes",IF(Definitions!$B$11="Yes","Yes","No"),"No"))))</f>
      </c>
      <c r="P55" s="24"/>
    </row>
    <row r="56" spans="1:16" x14ac:dyDescent="0.25">
      <c r="A56" s="11"/>
      <c r="B56" s="11"/>
      <c r="C56" s="12"/>
      <c r="D56" s="13"/>
      <c r="E56" s="12"/>
      <c r="F56" s="13"/>
      <c r="G56" s="12"/>
      <c r="H56" s="11"/>
      <c r="I56" s="11"/>
      <c r="J56" s="11"/>
      <c r="K56" s="11"/>
      <c r="L56" s="23">
        <f>IF($A56="","",IF($D56="","",IF(TEXT($D56,"yyyy-mm")=$K56,"","Period label does not match the calendar month of the date due — deliberate, or a typo?")))</f>
      </c>
      <c r="M56" s="20">
        <f>IF($A56="","",IF($C56="",0,IF(Definitions!$B$6="Percent of interval",$C56*Definitions!$B$7/100,IF($E56="",Definitions!$B$9,Definitions!$B$8))))</f>
      </c>
      <c r="N56" s="20">
        <f>IF($A56="","",IF($F56="","",IF($E56="",$F56-$D56,IF($G56="","",$G56-$E56))))</f>
      </c>
      <c r="O56" s="14">
        <f>IF($A56="","",IF($N56="","",IF($N56&lt;=$M56,"Yes",IF($H56="Yes",IF(Definitions!$B$11="Yes","Yes","No"),"No"))))</f>
      </c>
      <c r="P56" s="24"/>
    </row>
    <row r="57" spans="1:16" x14ac:dyDescent="0.25">
      <c r="A57" s="11"/>
      <c r="B57" s="11"/>
      <c r="C57" s="12"/>
      <c r="D57" s="13"/>
      <c r="E57" s="12"/>
      <c r="F57" s="13"/>
      <c r="G57" s="12"/>
      <c r="H57" s="11"/>
      <c r="I57" s="11"/>
      <c r="J57" s="11"/>
      <c r="K57" s="11"/>
      <c r="L57" s="23">
        <f>IF($A57="","",IF($D57="","",IF(TEXT($D57,"yyyy-mm")=$K57,"","Period label does not match the calendar month of the date due — deliberate, or a typo?")))</f>
      </c>
      <c r="M57" s="20">
        <f>IF($A57="","",IF($C57="",0,IF(Definitions!$B$6="Percent of interval",$C57*Definitions!$B$7/100,IF($E57="",Definitions!$B$9,Definitions!$B$8))))</f>
      </c>
      <c r="N57" s="20">
        <f>IF($A57="","",IF($F57="","",IF($E57="",$F57-$D57,IF($G57="","",$G57-$E57))))</f>
      </c>
      <c r="O57" s="14">
        <f>IF($A57="","",IF($N57="","",IF($N57&lt;=$M57,"Yes",IF($H57="Yes",IF(Definitions!$B$11="Yes","Yes","No"),"No"))))</f>
      </c>
      <c r="P57" s="24"/>
    </row>
    <row r="58" spans="1:16" x14ac:dyDescent="0.25">
      <c r="A58" s="11"/>
      <c r="B58" s="11"/>
      <c r="C58" s="12"/>
      <c r="D58" s="13"/>
      <c r="E58" s="12"/>
      <c r="F58" s="13"/>
      <c r="G58" s="12"/>
      <c r="H58" s="11"/>
      <c r="I58" s="11"/>
      <c r="J58" s="11"/>
      <c r="K58" s="11"/>
      <c r="L58" s="23">
        <f>IF($A58="","",IF($D58="","",IF(TEXT($D58,"yyyy-mm")=$K58,"","Period label does not match the calendar month of the date due — deliberate, or a typo?")))</f>
      </c>
      <c r="M58" s="20">
        <f>IF($A58="","",IF($C58="",0,IF(Definitions!$B$6="Percent of interval",$C58*Definitions!$B$7/100,IF($E58="",Definitions!$B$9,Definitions!$B$8))))</f>
      </c>
      <c r="N58" s="20">
        <f>IF($A58="","",IF($F58="","",IF($E58="",$F58-$D58,IF($G58="","",$G58-$E58))))</f>
      </c>
      <c r="O58" s="14">
        <f>IF($A58="","",IF($N58="","",IF($N58&lt;=$M58,"Yes",IF($H58="Yes",IF(Definitions!$B$11="Yes","Yes","No"),"No"))))</f>
      </c>
      <c r="P58" s="24"/>
    </row>
    <row r="59" spans="1:16" x14ac:dyDescent="0.25">
      <c r="A59" s="11"/>
      <c r="B59" s="11"/>
      <c r="C59" s="12"/>
      <c r="D59" s="13"/>
      <c r="E59" s="12"/>
      <c r="F59" s="13"/>
      <c r="G59" s="12"/>
      <c r="H59" s="11"/>
      <c r="I59" s="11"/>
      <c r="J59" s="11"/>
      <c r="K59" s="11"/>
      <c r="L59" s="23">
        <f>IF($A59="","",IF($D59="","",IF(TEXT($D59,"yyyy-mm")=$K59,"","Period label does not match the calendar month of the date due — deliberate, or a typo?")))</f>
      </c>
      <c r="M59" s="20">
        <f>IF($A59="","",IF($C59="",0,IF(Definitions!$B$6="Percent of interval",$C59*Definitions!$B$7/100,IF($E59="",Definitions!$B$9,Definitions!$B$8))))</f>
      </c>
      <c r="N59" s="20">
        <f>IF($A59="","",IF($F59="","",IF($E59="",$F59-$D59,IF($G59="","",$G59-$E59))))</f>
      </c>
      <c r="O59" s="14">
        <f>IF($A59="","",IF($N59="","",IF($N59&lt;=$M59,"Yes",IF($H59="Yes",IF(Definitions!$B$11="Yes","Yes","No"),"No"))))</f>
      </c>
      <c r="P59" s="24"/>
    </row>
    <row r="60" spans="1:16" x14ac:dyDescent="0.25">
      <c r="A60" s="11"/>
      <c r="B60" s="11"/>
      <c r="C60" s="12"/>
      <c r="D60" s="13"/>
      <c r="E60" s="12"/>
      <c r="F60" s="13"/>
      <c r="G60" s="12"/>
      <c r="H60" s="11"/>
      <c r="I60" s="11"/>
      <c r="J60" s="11"/>
      <c r="K60" s="11"/>
      <c r="L60" s="23">
        <f>IF($A60="","",IF($D60="","",IF(TEXT($D60,"yyyy-mm")=$K60,"","Period label does not match the calendar month of the date due — deliberate, or a typo?")))</f>
      </c>
      <c r="M60" s="20">
        <f>IF($A60="","",IF($C60="",0,IF(Definitions!$B$6="Percent of interval",$C60*Definitions!$B$7/100,IF($E60="",Definitions!$B$9,Definitions!$B$8))))</f>
      </c>
      <c r="N60" s="20">
        <f>IF($A60="","",IF($F60="","",IF($E60="",$F60-$D60,IF($G60="","",$G60-$E60))))</f>
      </c>
      <c r="O60" s="14">
        <f>IF($A60="","",IF($N60="","",IF($N60&lt;=$M60,"Yes",IF($H60="Yes",IF(Definitions!$B$11="Yes","Yes","No"),"No"))))</f>
      </c>
      <c r="P60" s="24"/>
    </row>
    <row r="61" spans="1:16" x14ac:dyDescent="0.25">
      <c r="A61" s="11"/>
      <c r="B61" s="11"/>
      <c r="C61" s="12"/>
      <c r="D61" s="13"/>
      <c r="E61" s="12"/>
      <c r="F61" s="13"/>
      <c r="G61" s="12"/>
      <c r="H61" s="11"/>
      <c r="I61" s="11"/>
      <c r="J61" s="11"/>
      <c r="K61" s="11"/>
      <c r="L61" s="23">
        <f>IF($A61="","",IF($D61="","",IF(TEXT($D61,"yyyy-mm")=$K61,"","Period label does not match the calendar month of the date due — deliberate, or a typo?")))</f>
      </c>
      <c r="M61" s="20">
        <f>IF($A61="","",IF($C61="",0,IF(Definitions!$B$6="Percent of interval",$C61*Definitions!$B$7/100,IF($E61="",Definitions!$B$9,Definitions!$B$8))))</f>
      </c>
      <c r="N61" s="20">
        <f>IF($A61="","",IF($F61="","",IF($E61="",$F61-$D61,IF($G61="","",$G61-$E61))))</f>
      </c>
      <c r="O61" s="14">
        <f>IF($A61="","",IF($N61="","",IF($N61&lt;=$M61,"Yes",IF($H61="Yes",IF(Definitions!$B$11="Yes","Yes","No"),"No"))))</f>
      </c>
      <c r="P61" s="24"/>
    </row>
    <row r="62" spans="1:16" x14ac:dyDescent="0.25">
      <c r="A62" s="11"/>
      <c r="B62" s="11"/>
      <c r="C62" s="12"/>
      <c r="D62" s="13"/>
      <c r="E62" s="12"/>
      <c r="F62" s="13"/>
      <c r="G62" s="12"/>
      <c r="H62" s="11"/>
      <c r="I62" s="11"/>
      <c r="J62" s="11"/>
      <c r="K62" s="11"/>
      <c r="L62" s="23">
        <f>IF($A62="","",IF($D62="","",IF(TEXT($D62,"yyyy-mm")=$K62,"","Period label does not match the calendar month of the date due — deliberate, or a typo?")))</f>
      </c>
      <c r="M62" s="20">
        <f>IF($A62="","",IF($C62="",0,IF(Definitions!$B$6="Percent of interval",$C62*Definitions!$B$7/100,IF($E62="",Definitions!$B$9,Definitions!$B$8))))</f>
      </c>
      <c r="N62" s="20">
        <f>IF($A62="","",IF($F62="","",IF($E62="",$F62-$D62,IF($G62="","",$G62-$E62))))</f>
      </c>
      <c r="O62" s="14">
        <f>IF($A62="","",IF($N62="","",IF($N62&lt;=$M62,"Yes",IF($H62="Yes",IF(Definitions!$B$11="Yes","Yes","No"),"No"))))</f>
      </c>
      <c r="P62" s="24"/>
    </row>
    <row r="63" spans="1:16" x14ac:dyDescent="0.25">
      <c r="A63" s="11"/>
      <c r="B63" s="11"/>
      <c r="C63" s="12"/>
      <c r="D63" s="13"/>
      <c r="E63" s="12"/>
      <c r="F63" s="13"/>
      <c r="G63" s="12"/>
      <c r="H63" s="11"/>
      <c r="I63" s="11"/>
      <c r="J63" s="11"/>
      <c r="K63" s="11"/>
      <c r="L63" s="23">
        <f>IF($A63="","",IF($D63="","",IF(TEXT($D63,"yyyy-mm")=$K63,"","Period label does not match the calendar month of the date due — deliberate, or a typo?")))</f>
      </c>
      <c r="M63" s="20">
        <f>IF($A63="","",IF($C63="",0,IF(Definitions!$B$6="Percent of interval",$C63*Definitions!$B$7/100,IF($E63="",Definitions!$B$9,Definitions!$B$8))))</f>
      </c>
      <c r="N63" s="20">
        <f>IF($A63="","",IF($F63="","",IF($E63="",$F63-$D63,IF($G63="","",$G63-$E63))))</f>
      </c>
      <c r="O63" s="14">
        <f>IF($A63="","",IF($N63="","",IF($N63&lt;=$M63,"Yes",IF($H63="Yes",IF(Definitions!$B$11="Yes","Yes","No"),"No"))))</f>
      </c>
      <c r="P63" s="24"/>
    </row>
    <row r="65" ht="42" customHeight="1" spans="1:9" x14ac:dyDescent="0.25">
      <c r="A65" s="10" t="s">
        <v>125</v>
      </c>
      <c r="B65" s="10"/>
      <c r="C65" s="10"/>
      <c r="D65" s="10"/>
      <c r="E65" s="10"/>
      <c r="F65" s="10"/>
      <c r="G65" s="10"/>
      <c r="H65" s="10"/>
      <c r="I65" s="10"/>
    </row>
  </sheetData>
  <mergeCells count="4">
    <mergeCell ref="A1:C1"/>
    <mergeCell ref="D1:F1"/>
    <mergeCell ref="A2:P2"/>
    <mergeCell ref="A65:I65"/>
  </mergeCells>
  <conditionalFormatting sqref="O4:O63">
    <cfRule type="containsText" dxfId="3" priority="1">
      <formula>NOT(ISERROR(SEARCH("No",O4)))</formula>
    </cfRule>
  </conditionalFormatting>
  <dataValidations count="6">
    <dataValidation type="list" allowBlank="1" sqref="B10:B63">
      <formula1>"A,B,C"</formula1>
    </dataValidation>
    <dataValidation type="list" allowBlank="1" sqref="B4:B63">
      <formula1>"A,B,C"</formula1>
    </dataValidation>
    <dataValidation type="list" allowBlank="1" sqref="H10:H63">
      <formula1>"Yes,No"</formula1>
    </dataValidation>
    <dataValidation type="list" allowBlank="1" sqref="H4:H63">
      <formula1>"Yes,No"</formula1>
    </dataValidation>
    <dataValidation type="list" allowBlank="1" sqref="J10:J63">
      <formula1>"Yes,No"</formula1>
    </dataValidation>
    <dataValidation type="list" allowBlank="1" sqref="J4:J63">
      <formula1>"Yes,No"</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pane xSplit="1" ySplit="3" topLeftCell="B4" activePane="bottomRight" state="frozen"/>
      <selection pane="bottomRight"/>
    </sheetView>
  </sheetViews>
  <sheetFormatPr defaultRowHeight="15" outlineLevelRow="0" outlineLevelCol="0" x14ac:dyDescent="55"/>
  <cols>
    <col min="1" max="1" width="14" customWidth="1"/>
    <col min="2" max="2" width="12" customWidth="1"/>
    <col min="3" max="4" width="11" customWidth="1"/>
    <col min="5" max="5" width="13" customWidth="1"/>
    <col min="6" max="7" width="11" customWidth="1"/>
    <col min="8" max="9" width="12" customWidth="1"/>
  </cols>
  <sheetData>
    <row r="1" spans="1:6" x14ac:dyDescent="0.25">
      <c r="A1" s="3" t="s">
        <v>2</v>
      </c>
      <c r="B1" s="3"/>
      <c r="C1" s="3"/>
      <c r="D1" s="4" t="s">
        <v>3</v>
      </c>
      <c r="E1" s="4"/>
      <c r="F1" s="4"/>
    </row>
    <row r="2" spans="1:9" x14ac:dyDescent="0.25">
      <c r="A2" s="8" t="s">
        <v>17</v>
      </c>
      <c r="B2" s="8"/>
      <c r="C2" s="8"/>
      <c r="D2" s="8"/>
      <c r="E2" s="8"/>
      <c r="F2" s="8"/>
      <c r="G2" s="8"/>
      <c r="H2" s="8"/>
      <c r="I2" s="8"/>
    </row>
    <row r="3" ht="30" customHeight="1" spans="1:9" x14ac:dyDescent="0.25">
      <c r="A3" s="16" t="s">
        <v>126</v>
      </c>
      <c r="B3" s="16" t="s">
        <v>127</v>
      </c>
      <c r="C3" s="16" t="s">
        <v>128</v>
      </c>
      <c r="D3" s="16" t="s">
        <v>129</v>
      </c>
      <c r="E3" s="16" t="s">
        <v>130</v>
      </c>
      <c r="F3" s="16" t="s">
        <v>131</v>
      </c>
      <c r="G3" s="16" t="s">
        <v>132</v>
      </c>
      <c r="H3" s="16" t="s">
        <v>133</v>
      </c>
      <c r="I3" s="16" t="s">
        <v>134</v>
      </c>
    </row>
    <row r="4" spans="1:9" x14ac:dyDescent="0.25">
      <c r="A4" s="11" t="s">
        <v>107</v>
      </c>
      <c r="B4" s="17">
        <f>IF($A4="","",COUNTIF('Completions log'!$K$4:$K$63,$A4)-IF(Definitions!$B$10="Yes",COUNTIFS('Completions log'!$K$4:$K$63,$A4,'Completions log'!$J$4:$J$63,"Yes"),0))</f>
      </c>
      <c r="C4" s="17">
        <f>IF($A4="","",COUNTIFS('Completions log'!$K$4:$K$63,$A4,'Completions log'!$O$4:$O$63,"Yes")+COUNTIFS('Completions log'!$K$4:$K$63,$A4,'Completions log'!$O$4:$O$63,"No"))</f>
      </c>
      <c r="D4" s="17">
        <f>IF($A4="","",COUNTIFS('Completions log'!$K$4:$K$63,$A4,'Completions log'!$O$4:$O$63,"Yes"))</f>
      </c>
      <c r="E4" s="25">
        <f>IF($A4="","",IFERROR($D4/$B4,""))</f>
      </c>
      <c r="F4" s="17">
        <f>IF($A4="","",COUNTIFS('Completions log'!$K$4:$K$63,$A4,'Completions log'!$H$4:$H$63,"Yes"))</f>
      </c>
      <c r="G4" s="12">
        <v>1</v>
      </c>
      <c r="H4" s="12">
        <v>3</v>
      </c>
      <c r="I4" s="12">
        <v>26</v>
      </c>
    </row>
    <row r="5" spans="1:9" x14ac:dyDescent="0.25">
      <c r="A5" s="11" t="s">
        <v>109</v>
      </c>
      <c r="B5" s="17">
        <f>IF($A5="","",COUNTIF('Completions log'!$K$4:$K$63,$A5)-IF(Definitions!$B$10="Yes",COUNTIFS('Completions log'!$K$4:$K$63,$A5,'Completions log'!$J$4:$J$63,"Yes"),0))</f>
      </c>
      <c r="C5" s="17">
        <f>IF($A5="","",COUNTIFS('Completions log'!$K$4:$K$63,$A5,'Completions log'!$O$4:$O$63,"Yes")+COUNTIFS('Completions log'!$K$4:$K$63,$A5,'Completions log'!$O$4:$O$63,"No"))</f>
      </c>
      <c r="D5" s="17">
        <f>IF($A5="","",COUNTIFS('Completions log'!$K$4:$K$63,$A5,'Completions log'!$O$4:$O$63,"Yes"))</f>
      </c>
      <c r="E5" s="25">
        <f>IF($A5="","",IFERROR($D5/$B5,""))</f>
      </c>
      <c r="F5" s="17">
        <f>IF($A5="","",COUNTIFS('Completions log'!$K$4:$K$63,$A5,'Completions log'!$H$4:$H$63,"Yes"))</f>
      </c>
      <c r="G5" s="12">
        <v>1</v>
      </c>
      <c r="H5" s="12">
        <v>4</v>
      </c>
      <c r="I5" s="12">
        <v>41</v>
      </c>
    </row>
    <row r="6" spans="1:9" x14ac:dyDescent="0.25">
      <c r="A6" s="11" t="s">
        <v>114</v>
      </c>
      <c r="B6" s="17">
        <f>IF($A6="","",COUNTIF('Completions log'!$K$4:$K$63,$A6)-IF(Definitions!$B$10="Yes",COUNTIFS('Completions log'!$K$4:$K$63,$A6,'Completions log'!$J$4:$J$63,"Yes"),0))</f>
      </c>
      <c r="C6" s="17">
        <f>IF($A6="","",COUNTIFS('Completions log'!$K$4:$K$63,$A6,'Completions log'!$O$4:$O$63,"Yes")+COUNTIFS('Completions log'!$K$4:$K$63,$A6,'Completions log'!$O$4:$O$63,"No"))</f>
      </c>
      <c r="D6" s="17">
        <f>IF($A6="","",COUNTIFS('Completions log'!$K$4:$K$63,$A6,'Completions log'!$O$4:$O$63,"Yes"))</f>
      </c>
      <c r="E6" s="25">
        <f>IF($A6="","",IFERROR($D6/$B6,""))</f>
      </c>
      <c r="F6" s="17">
        <f>IF($A6="","",COUNTIFS('Completions log'!$K$4:$K$63,$A6,'Completions log'!$H$4:$H$63,"Yes"))</f>
      </c>
      <c r="G6" s="12">
        <v>1</v>
      </c>
      <c r="H6" s="12">
        <v>6</v>
      </c>
      <c r="I6" s="12">
        <v>63</v>
      </c>
    </row>
    <row r="7" spans="1:9" x14ac:dyDescent="0.25">
      <c r="A7" s="11" t="s">
        <v>116</v>
      </c>
      <c r="B7" s="17">
        <f>IF($A7="","",COUNTIF('Completions log'!$K$4:$K$63,$A7)-IF(Definitions!$B$10="Yes",COUNTIFS('Completions log'!$K$4:$K$63,$A7,'Completions log'!$J$4:$J$63,"Yes"),0))</f>
      </c>
      <c r="C7" s="17">
        <f>IF($A7="","",COUNTIFS('Completions log'!$K$4:$K$63,$A7,'Completions log'!$O$4:$O$63,"Yes")+COUNTIFS('Completions log'!$K$4:$K$63,$A7,'Completions log'!$O$4:$O$63,"No"))</f>
      </c>
      <c r="D7" s="17">
        <f>IF($A7="","",COUNTIFS('Completions log'!$K$4:$K$63,$A7,'Completions log'!$O$4:$O$63,"Yes"))</f>
      </c>
      <c r="E7" s="25">
        <f>IF($A7="","",IFERROR($D7/$B7,""))</f>
      </c>
      <c r="F7" s="17">
        <f>IF($A7="","",COUNTIFS('Completions log'!$K$4:$K$63,$A7,'Completions log'!$H$4:$H$63,"Yes"))</f>
      </c>
      <c r="G7" s="12">
        <v>1</v>
      </c>
      <c r="H7" s="12">
        <v>7</v>
      </c>
      <c r="I7" s="12">
        <v>78</v>
      </c>
    </row>
    <row r="8" spans="1:9" x14ac:dyDescent="0.25">
      <c r="A8" s="11" t="s">
        <v>118</v>
      </c>
      <c r="B8" s="17">
        <f>IF($A8="","",COUNTIF('Completions log'!$K$4:$K$63,$A8)-IF(Definitions!$B$10="Yes",COUNTIFS('Completions log'!$K$4:$K$63,$A8,'Completions log'!$J$4:$J$63,"Yes"),0))</f>
      </c>
      <c r="C8" s="17">
        <f>IF($A8="","",COUNTIFS('Completions log'!$K$4:$K$63,$A8,'Completions log'!$O$4:$O$63,"Yes")+COUNTIFS('Completions log'!$K$4:$K$63,$A8,'Completions log'!$O$4:$O$63,"No"))</f>
      </c>
      <c r="D8" s="17">
        <f>IF($A8="","",COUNTIFS('Completions log'!$K$4:$K$63,$A8,'Completions log'!$O$4:$O$63,"Yes"))</f>
      </c>
      <c r="E8" s="25">
        <f>IF($A8="","",IFERROR($D8/$B8,""))</f>
      </c>
      <c r="F8" s="17">
        <f>IF($A8="","",COUNTIFS('Completions log'!$K$4:$K$63,$A8,'Completions log'!$H$4:$H$63,"Yes"))</f>
      </c>
      <c r="G8" s="12">
        <v>1</v>
      </c>
      <c r="H8" s="12">
        <v>5</v>
      </c>
      <c r="I8" s="12">
        <v>52</v>
      </c>
    </row>
    <row r="9" spans="1:9" x14ac:dyDescent="0.25">
      <c r="A9" s="11" t="s">
        <v>119</v>
      </c>
      <c r="B9" s="17">
        <f>IF($A9="","",COUNTIF('Completions log'!$K$4:$K$63,$A9)-IF(Definitions!$B$10="Yes",COUNTIFS('Completions log'!$K$4:$K$63,$A9,'Completions log'!$J$4:$J$63,"Yes"),0))</f>
      </c>
      <c r="C9" s="17">
        <f>IF($A9="","",COUNTIFS('Completions log'!$K$4:$K$63,$A9,'Completions log'!$O$4:$O$63,"Yes")+COUNTIFS('Completions log'!$K$4:$K$63,$A9,'Completions log'!$O$4:$O$63,"No"))</f>
      </c>
      <c r="D9" s="17">
        <f>IF($A9="","",COUNTIFS('Completions log'!$K$4:$K$63,$A9,'Completions log'!$O$4:$O$63,"Yes"))</f>
      </c>
      <c r="E9" s="25">
        <f>IF($A9="","",IFERROR($D9/$B9,""))</f>
      </c>
      <c r="F9" s="17">
        <f>IF($A9="","",COUNTIFS('Completions log'!$K$4:$K$63,$A9,'Completions log'!$H$4:$H$63,"Yes"))</f>
      </c>
      <c r="G9" s="12">
        <v>4</v>
      </c>
      <c r="H9" s="12">
        <v>5</v>
      </c>
      <c r="I9" s="12">
        <v>60</v>
      </c>
    </row>
    <row r="10" spans="1:9" x14ac:dyDescent="0.25">
      <c r="A10" s="11" t="s">
        <v>135</v>
      </c>
      <c r="B10" s="17">
        <f>IF($A10="","",COUNTIF('Completions log'!$K$4:$K$63,$A10)-IF(Definitions!$B$10="Yes",COUNTIFS('Completions log'!$K$4:$K$63,$A10,'Completions log'!$J$4:$J$63,"Yes"),0))</f>
      </c>
      <c r="C10" s="17">
        <f>IF($A10="","",COUNTIFS('Completions log'!$K$4:$K$63,$A10,'Completions log'!$O$4:$O$63,"Yes")+COUNTIFS('Completions log'!$K$4:$K$63,$A10,'Completions log'!$O$4:$O$63,"No"))</f>
      </c>
      <c r="D10" s="17">
        <f>IF($A10="","",COUNTIFS('Completions log'!$K$4:$K$63,$A10,'Completions log'!$O$4:$O$63,"Yes"))</f>
      </c>
      <c r="E10" s="25">
        <f>IF($A10="","",IFERROR($D10/$B10,""))</f>
      </c>
      <c r="F10" s="17">
        <f>IF($A10="","",COUNTIFS('Completions log'!$K$4:$K$63,$A10,'Completions log'!$H$4:$H$63,"Yes"))</f>
      </c>
      <c r="G10" s="12"/>
      <c r="H10" s="12"/>
      <c r="I10" s="12"/>
    </row>
    <row r="11" spans="1:9" x14ac:dyDescent="0.25">
      <c r="A11" s="11" t="s">
        <v>136</v>
      </c>
      <c r="B11" s="17">
        <f>IF($A11="","",COUNTIF('Completions log'!$K$4:$K$63,$A11)-IF(Definitions!$B$10="Yes",COUNTIFS('Completions log'!$K$4:$K$63,$A11,'Completions log'!$J$4:$J$63,"Yes"),0))</f>
      </c>
      <c r="C11" s="17">
        <f>IF($A11="","",COUNTIFS('Completions log'!$K$4:$K$63,$A11,'Completions log'!$O$4:$O$63,"Yes")+COUNTIFS('Completions log'!$K$4:$K$63,$A11,'Completions log'!$O$4:$O$63,"No"))</f>
      </c>
      <c r="D11" s="17">
        <f>IF($A11="","",COUNTIFS('Completions log'!$K$4:$K$63,$A11,'Completions log'!$O$4:$O$63,"Yes"))</f>
      </c>
      <c r="E11" s="25">
        <f>IF($A11="","",IFERROR($D11/$B11,""))</f>
      </c>
      <c r="F11" s="17">
        <f>IF($A11="","",COUNTIFS('Completions log'!$K$4:$K$63,$A11,'Completions log'!$H$4:$H$63,"Yes"))</f>
      </c>
      <c r="G11" s="12"/>
      <c r="H11" s="12"/>
      <c r="I11" s="12"/>
    </row>
    <row r="12" spans="1:9" x14ac:dyDescent="0.25">
      <c r="A12" s="11" t="s">
        <v>137</v>
      </c>
      <c r="B12" s="17">
        <f>IF($A12="","",COUNTIF('Completions log'!$K$4:$K$63,$A12)-IF(Definitions!$B$10="Yes",COUNTIFS('Completions log'!$K$4:$K$63,$A12,'Completions log'!$J$4:$J$63,"Yes"),0))</f>
      </c>
      <c r="C12" s="17">
        <f>IF($A12="","",COUNTIFS('Completions log'!$K$4:$K$63,$A12,'Completions log'!$O$4:$O$63,"Yes")+COUNTIFS('Completions log'!$K$4:$K$63,$A12,'Completions log'!$O$4:$O$63,"No"))</f>
      </c>
      <c r="D12" s="17">
        <f>IF($A12="","",COUNTIFS('Completions log'!$K$4:$K$63,$A12,'Completions log'!$O$4:$O$63,"Yes"))</f>
      </c>
      <c r="E12" s="25">
        <f>IF($A12="","",IFERROR($D12/$B12,""))</f>
      </c>
      <c r="F12" s="17">
        <f>IF($A12="","",COUNTIFS('Completions log'!$K$4:$K$63,$A12,'Completions log'!$H$4:$H$63,"Yes"))</f>
      </c>
      <c r="G12" s="12"/>
      <c r="H12" s="12"/>
      <c r="I12" s="12"/>
    </row>
    <row r="13" spans="1:9" x14ac:dyDescent="0.25">
      <c r="A13" s="11" t="s">
        <v>138</v>
      </c>
      <c r="B13" s="17">
        <f>IF($A13="","",COUNTIF('Completions log'!$K$4:$K$63,$A13)-IF(Definitions!$B$10="Yes",COUNTIFS('Completions log'!$K$4:$K$63,$A13,'Completions log'!$J$4:$J$63,"Yes"),0))</f>
      </c>
      <c r="C13" s="17">
        <f>IF($A13="","",COUNTIFS('Completions log'!$K$4:$K$63,$A13,'Completions log'!$O$4:$O$63,"Yes")+COUNTIFS('Completions log'!$K$4:$K$63,$A13,'Completions log'!$O$4:$O$63,"No"))</f>
      </c>
      <c r="D13" s="17">
        <f>IF($A13="","",COUNTIFS('Completions log'!$K$4:$K$63,$A13,'Completions log'!$O$4:$O$63,"Yes"))</f>
      </c>
      <c r="E13" s="25">
        <f>IF($A13="","",IFERROR($D13/$B13,""))</f>
      </c>
      <c r="F13" s="17">
        <f>IF($A13="","",COUNTIFS('Completions log'!$K$4:$K$63,$A13,'Completions log'!$H$4:$H$63,"Yes"))</f>
      </c>
      <c r="G13" s="12"/>
      <c r="H13" s="12"/>
      <c r="I13" s="12"/>
    </row>
    <row r="14" spans="1:9" x14ac:dyDescent="0.25">
      <c r="A14" s="11" t="s">
        <v>139</v>
      </c>
      <c r="B14" s="17">
        <f>IF($A14="","",COUNTIF('Completions log'!$K$4:$K$63,$A14)-IF(Definitions!$B$10="Yes",COUNTIFS('Completions log'!$K$4:$K$63,$A14,'Completions log'!$J$4:$J$63,"Yes"),0))</f>
      </c>
      <c r="C14" s="17">
        <f>IF($A14="","",COUNTIFS('Completions log'!$K$4:$K$63,$A14,'Completions log'!$O$4:$O$63,"Yes")+COUNTIFS('Completions log'!$K$4:$K$63,$A14,'Completions log'!$O$4:$O$63,"No"))</f>
      </c>
      <c r="D14" s="17">
        <f>IF($A14="","",COUNTIFS('Completions log'!$K$4:$K$63,$A14,'Completions log'!$O$4:$O$63,"Yes"))</f>
      </c>
      <c r="E14" s="25">
        <f>IF($A14="","",IFERROR($D14/$B14,""))</f>
      </c>
      <c r="F14" s="17">
        <f>IF($A14="","",COUNTIFS('Completions log'!$K$4:$K$63,$A14,'Completions log'!$H$4:$H$63,"Yes"))</f>
      </c>
      <c r="G14" s="12"/>
      <c r="H14" s="12"/>
      <c r="I14" s="12"/>
    </row>
    <row r="15" spans="1:9" x14ac:dyDescent="0.25">
      <c r="A15" s="11" t="s">
        <v>140</v>
      </c>
      <c r="B15" s="17">
        <f>IF($A15="","",COUNTIF('Completions log'!$K$4:$K$63,$A15)-IF(Definitions!$B$10="Yes",COUNTIFS('Completions log'!$K$4:$K$63,$A15,'Completions log'!$J$4:$J$63,"Yes"),0))</f>
      </c>
      <c r="C15" s="17">
        <f>IF($A15="","",COUNTIFS('Completions log'!$K$4:$K$63,$A15,'Completions log'!$O$4:$O$63,"Yes")+COUNTIFS('Completions log'!$K$4:$K$63,$A15,'Completions log'!$O$4:$O$63,"No"))</f>
      </c>
      <c r="D15" s="17">
        <f>IF($A15="","",COUNTIFS('Completions log'!$K$4:$K$63,$A15,'Completions log'!$O$4:$O$63,"Yes"))</f>
      </c>
      <c r="E15" s="25">
        <f>IF($A15="","",IFERROR($D15/$B15,""))</f>
      </c>
      <c r="F15" s="17">
        <f>IF($A15="","",COUNTIFS('Completions log'!$K$4:$K$63,$A15,'Completions log'!$H$4:$H$63,"Yes"))</f>
      </c>
      <c r="G15" s="12"/>
      <c r="H15" s="12"/>
      <c r="I15" s="12"/>
    </row>
    <row r="16" spans="1:9" x14ac:dyDescent="0.25">
      <c r="A16" s="6" t="s">
        <v>141</v>
      </c>
      <c r="B16" s="17">
        <f>SUM(B4:B15)</f>
      </c>
      <c r="C16" s="17">
        <f>SUM(C4:C15)</f>
      </c>
      <c r="D16" s="17">
        <f>SUM(D4:D15)</f>
      </c>
      <c r="E16" s="25">
        <f>IFERROR($D16/$B16,"")</f>
      </c>
      <c r="F16" s="17">
        <f>SUM(F4:F15)</f>
      </c>
      <c r="G16" s="17">
        <f>SUM(G4:G15)</f>
      </c>
      <c r="H16" s="17">
        <f>SUM(H4:H15)</f>
      </c>
      <c r="I16" s="17">
        <f>SUM(I4:I15)</f>
      </c>
    </row>
    <row r="18" ht="44" customHeight="1" spans="1:9" x14ac:dyDescent="0.25">
      <c r="A18" s="10" t="s">
        <v>142</v>
      </c>
      <c r="B18" s="10"/>
      <c r="C18" s="10"/>
      <c r="D18" s="10"/>
      <c r="E18" s="10"/>
      <c r="F18" s="10"/>
      <c r="G18" s="10"/>
      <c r="H18" s="10"/>
      <c r="I18" s="10"/>
    </row>
  </sheetData>
  <mergeCells count="4">
    <mergeCell ref="A1:C1"/>
    <mergeCell ref="D1:F1"/>
    <mergeCell ref="A2:I2"/>
    <mergeCell ref="A18:I18"/>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xSplit="1" ySplit="9" topLeftCell="B10" activePane="bottomRight" state="frozen"/>
      <selection pane="bottomRight"/>
    </sheetView>
  </sheetViews>
  <sheetFormatPr defaultRowHeight="15" outlineLevelRow="0" outlineLevelCol="0" x14ac:dyDescent="55"/>
  <cols>
    <col min="1" max="1" width="14" customWidth="1"/>
    <col min="2" max="4" width="11" customWidth="1"/>
    <col min="5" max="5" width="12" customWidth="1"/>
    <col min="6" max="6" width="13" customWidth="1"/>
    <col min="7" max="8" width="12" customWidth="1"/>
  </cols>
  <sheetData>
    <row r="1" spans="1:6" x14ac:dyDescent="0.25">
      <c r="A1" s="3" t="s">
        <v>2</v>
      </c>
      <c r="B1" s="3"/>
      <c r="C1" s="3"/>
      <c r="D1" s="4" t="s">
        <v>3</v>
      </c>
      <c r="E1" s="4"/>
      <c r="F1" s="4"/>
    </row>
    <row r="2" spans="1:8" x14ac:dyDescent="0.25">
      <c r="A2" s="8" t="s">
        <v>17</v>
      </c>
      <c r="B2" s="8"/>
      <c r="C2" s="8"/>
      <c r="D2" s="8"/>
      <c r="E2" s="8"/>
      <c r="F2" s="8"/>
      <c r="G2" s="8"/>
      <c r="H2" s="8"/>
    </row>
    <row r="3" spans="1:3" x14ac:dyDescent="0.25">
      <c r="A3" s="9" t="s">
        <v>143</v>
      </c>
      <c r="B3" s="9"/>
      <c r="C3" s="9"/>
    </row>
    <row r="4" spans="1:2" x14ac:dyDescent="0.25">
      <c r="A4" s="26" t="s">
        <v>144</v>
      </c>
      <c r="B4" s="27">
        <v>1.5</v>
      </c>
    </row>
    <row r="5" spans="1:2" x14ac:dyDescent="0.25">
      <c r="A5" s="26" t="s">
        <v>145</v>
      </c>
      <c r="B5" s="27">
        <v>3.5</v>
      </c>
    </row>
    <row r="6" spans="1:2" x14ac:dyDescent="0.25">
      <c r="A6" s="26" t="s">
        <v>146</v>
      </c>
      <c r="B6" s="27">
        <v>6</v>
      </c>
    </row>
    <row r="8" spans="1:6" x14ac:dyDescent="0.25">
      <c r="A8" s="28" t="s">
        <v>147</v>
      </c>
      <c r="B8" s="28"/>
      <c r="C8" s="28"/>
      <c r="D8" s="28"/>
      <c r="E8" s="28"/>
      <c r="F8" s="28"/>
    </row>
    <row r="9" ht="30" customHeight="1" spans="1:8" x14ac:dyDescent="0.25">
      <c r="A9" s="16" t="s">
        <v>126</v>
      </c>
      <c r="B9" s="16" t="s">
        <v>148</v>
      </c>
      <c r="C9" s="16" t="s">
        <v>149</v>
      </c>
      <c r="D9" s="16" t="s">
        <v>150</v>
      </c>
      <c r="E9" s="16" t="s">
        <v>151</v>
      </c>
      <c r="F9" s="16" t="s">
        <v>152</v>
      </c>
      <c r="G9" s="16" t="s">
        <v>153</v>
      </c>
      <c r="H9" s="16" t="s">
        <v>154</v>
      </c>
    </row>
    <row r="10" spans="1:8" x14ac:dyDescent="0.25">
      <c r="A10" s="14">
        <f>IF('Monthly compliance'!$A$4="","",'Monthly compliance'!$A$4)</f>
      </c>
      <c r="B10" s="17">
        <f>IF($A10="","",COUNTIFS('Completions log'!$K$4:$K$63,$A10,'Completions log'!$B$4:$B$63,"A"))</f>
      </c>
      <c r="C10" s="17">
        <f>IF($A10="","",COUNTIFS('Completions log'!$K$4:$K$63,$A10,'Completions log'!$B$4:$B$63,"B"))</f>
      </c>
      <c r="D10" s="17">
        <f>IF($A10="","",COUNTIFS('Completions log'!$K$4:$K$63,$A10,'Completions log'!$B$4:$B$63,"C"))</f>
      </c>
      <c r="E10" s="20">
        <f>IF($A10="","",$B10*$B$4+$C10*$B$5+$D10*$B$6)</f>
      </c>
      <c r="F10" s="27">
        <v>10</v>
      </c>
      <c r="G10" s="20">
        <f>IF($A10="","",$F10-$E10)</f>
      </c>
      <c r="H10" s="19">
        <f>IF($A10="","",IFERROR($E10/$F10,""))</f>
      </c>
    </row>
    <row r="11" spans="1:8" x14ac:dyDescent="0.25">
      <c r="A11" s="14">
        <f>IF('Monthly compliance'!$A$5="","",'Monthly compliance'!$A$5)</f>
      </c>
      <c r="B11" s="17">
        <f>IF($A11="","",COUNTIFS('Completions log'!$K$4:$K$63,$A11,'Completions log'!$B$4:$B$63,"A"))</f>
      </c>
      <c r="C11" s="17">
        <f>IF($A11="","",COUNTIFS('Completions log'!$K$4:$K$63,$A11,'Completions log'!$B$4:$B$63,"B"))</f>
      </c>
      <c r="D11" s="17">
        <f>IF($A11="","",COUNTIFS('Completions log'!$K$4:$K$63,$A11,'Completions log'!$B$4:$B$63,"C"))</f>
      </c>
      <c r="E11" s="20">
        <f>IF($A11="","",$B11*$B$4+$C11*$B$5+$D11*$B$6)</f>
      </c>
      <c r="F11" s="27">
        <v>10</v>
      </c>
      <c r="G11" s="20">
        <f>IF($A11="","",$F11-$E11)</f>
      </c>
      <c r="H11" s="19">
        <f>IF($A11="","",IFERROR($E11/$F11,""))</f>
      </c>
    </row>
    <row r="12" spans="1:8" x14ac:dyDescent="0.25">
      <c r="A12" s="14">
        <f>IF('Monthly compliance'!$A$6="","",'Monthly compliance'!$A$6)</f>
      </c>
      <c r="B12" s="17">
        <f>IF($A12="","",COUNTIFS('Completions log'!$K$4:$K$63,$A12,'Completions log'!$B$4:$B$63,"A"))</f>
      </c>
      <c r="C12" s="17">
        <f>IF($A12="","",COUNTIFS('Completions log'!$K$4:$K$63,$A12,'Completions log'!$B$4:$B$63,"B"))</f>
      </c>
      <c r="D12" s="17">
        <f>IF($A12="","",COUNTIFS('Completions log'!$K$4:$K$63,$A12,'Completions log'!$B$4:$B$63,"C"))</f>
      </c>
      <c r="E12" s="20">
        <f>IF($A12="","",$B12*$B$4+$C12*$B$5+$D12*$B$6)</f>
      </c>
      <c r="F12" s="27">
        <v>10</v>
      </c>
      <c r="G12" s="20">
        <f>IF($A12="","",$F12-$E12)</f>
      </c>
      <c r="H12" s="19">
        <f>IF($A12="","",IFERROR($E12/$F12,""))</f>
      </c>
    </row>
    <row r="13" spans="1:8" x14ac:dyDescent="0.25">
      <c r="A13" s="14">
        <f>IF('Monthly compliance'!$A$7="","",'Monthly compliance'!$A$7)</f>
      </c>
      <c r="B13" s="17">
        <f>IF($A13="","",COUNTIFS('Completions log'!$K$4:$K$63,$A13,'Completions log'!$B$4:$B$63,"A"))</f>
      </c>
      <c r="C13" s="17">
        <f>IF($A13="","",COUNTIFS('Completions log'!$K$4:$K$63,$A13,'Completions log'!$B$4:$B$63,"B"))</f>
      </c>
      <c r="D13" s="17">
        <f>IF($A13="","",COUNTIFS('Completions log'!$K$4:$K$63,$A13,'Completions log'!$B$4:$B$63,"C"))</f>
      </c>
      <c r="E13" s="20">
        <f>IF($A13="","",$B13*$B$4+$C13*$B$5+$D13*$B$6)</f>
      </c>
      <c r="F13" s="27">
        <v>10</v>
      </c>
      <c r="G13" s="20">
        <f>IF($A13="","",$F13-$E13)</f>
      </c>
      <c r="H13" s="19">
        <f>IF($A13="","",IFERROR($E13/$F13,""))</f>
      </c>
    </row>
    <row r="14" spans="1:8" x14ac:dyDescent="0.25">
      <c r="A14" s="14">
        <f>IF('Monthly compliance'!$A$8="","",'Monthly compliance'!$A$8)</f>
      </c>
      <c r="B14" s="17">
        <f>IF($A14="","",COUNTIFS('Completions log'!$K$4:$K$63,$A14,'Completions log'!$B$4:$B$63,"A"))</f>
      </c>
      <c r="C14" s="17">
        <f>IF($A14="","",COUNTIFS('Completions log'!$K$4:$K$63,$A14,'Completions log'!$B$4:$B$63,"B"))</f>
      </c>
      <c r="D14" s="17">
        <f>IF($A14="","",COUNTIFS('Completions log'!$K$4:$K$63,$A14,'Completions log'!$B$4:$B$63,"C"))</f>
      </c>
      <c r="E14" s="20">
        <f>IF($A14="","",$B14*$B$4+$C14*$B$5+$D14*$B$6)</f>
      </c>
      <c r="F14" s="27">
        <v>10</v>
      </c>
      <c r="G14" s="20">
        <f>IF($A14="","",$F14-$E14)</f>
      </c>
      <c r="H14" s="19">
        <f>IF($A14="","",IFERROR($E14/$F14,""))</f>
      </c>
    </row>
    <row r="15" spans="1:8" x14ac:dyDescent="0.25">
      <c r="A15" s="14">
        <f>IF('Monthly compliance'!$A$9="","",'Monthly compliance'!$A$9)</f>
      </c>
      <c r="B15" s="17">
        <f>IF($A15="","",COUNTIFS('Completions log'!$K$4:$K$63,$A15,'Completions log'!$B$4:$B$63,"A"))</f>
      </c>
      <c r="C15" s="17">
        <f>IF($A15="","",COUNTIFS('Completions log'!$K$4:$K$63,$A15,'Completions log'!$B$4:$B$63,"B"))</f>
      </c>
      <c r="D15" s="17">
        <f>IF($A15="","",COUNTIFS('Completions log'!$K$4:$K$63,$A15,'Completions log'!$B$4:$B$63,"C"))</f>
      </c>
      <c r="E15" s="20">
        <f>IF($A15="","",$B15*$B$4+$C15*$B$5+$D15*$B$6)</f>
      </c>
      <c r="F15" s="27">
        <v>10</v>
      </c>
      <c r="G15" s="20">
        <f>IF($A15="","",$F15-$E15)</f>
      </c>
      <c r="H15" s="19">
        <f>IF($A15="","",IFERROR($E15/$F15,""))</f>
      </c>
    </row>
    <row r="16" spans="1:8" x14ac:dyDescent="0.25">
      <c r="A16" s="14">
        <f>IF('Monthly compliance'!$A$10="","",'Monthly compliance'!$A$10)</f>
      </c>
      <c r="B16" s="17">
        <f>IF($A16="","",COUNTIFS('Completions log'!$K$4:$K$63,$A16,'Completions log'!$B$4:$B$63,"A"))</f>
      </c>
      <c r="C16" s="17">
        <f>IF($A16="","",COUNTIFS('Completions log'!$K$4:$K$63,$A16,'Completions log'!$B$4:$B$63,"B"))</f>
      </c>
      <c r="D16" s="17">
        <f>IF($A16="","",COUNTIFS('Completions log'!$K$4:$K$63,$A16,'Completions log'!$B$4:$B$63,"C"))</f>
      </c>
      <c r="E16" s="20">
        <f>IF($A16="","",$B16*$B$4+$C16*$B$5+$D16*$B$6)</f>
      </c>
      <c r="F16" s="27">
        <v>10</v>
      </c>
      <c r="G16" s="20">
        <f>IF($A16="","",$F16-$E16)</f>
      </c>
      <c r="H16" s="19">
        <f>IF($A16="","",IFERROR($E16/$F16,""))</f>
      </c>
    </row>
    <row r="17" spans="1:8" x14ac:dyDescent="0.25">
      <c r="A17" s="14">
        <f>IF('Monthly compliance'!$A$11="","",'Monthly compliance'!$A$11)</f>
      </c>
      <c r="B17" s="17">
        <f>IF($A17="","",COUNTIFS('Completions log'!$K$4:$K$63,$A17,'Completions log'!$B$4:$B$63,"A"))</f>
      </c>
      <c r="C17" s="17">
        <f>IF($A17="","",COUNTIFS('Completions log'!$K$4:$K$63,$A17,'Completions log'!$B$4:$B$63,"B"))</f>
      </c>
      <c r="D17" s="17">
        <f>IF($A17="","",COUNTIFS('Completions log'!$K$4:$K$63,$A17,'Completions log'!$B$4:$B$63,"C"))</f>
      </c>
      <c r="E17" s="20">
        <f>IF($A17="","",$B17*$B$4+$C17*$B$5+$D17*$B$6)</f>
      </c>
      <c r="F17" s="27">
        <v>10</v>
      </c>
      <c r="G17" s="20">
        <f>IF($A17="","",$F17-$E17)</f>
      </c>
      <c r="H17" s="19">
        <f>IF($A17="","",IFERROR($E17/$F17,""))</f>
      </c>
    </row>
    <row r="18" spans="1:8" x14ac:dyDescent="0.25">
      <c r="A18" s="14">
        <f>IF('Monthly compliance'!$A$12="","",'Monthly compliance'!$A$12)</f>
      </c>
      <c r="B18" s="17">
        <f>IF($A18="","",COUNTIFS('Completions log'!$K$4:$K$63,$A18,'Completions log'!$B$4:$B$63,"A"))</f>
      </c>
      <c r="C18" s="17">
        <f>IF($A18="","",COUNTIFS('Completions log'!$K$4:$K$63,$A18,'Completions log'!$B$4:$B$63,"B"))</f>
      </c>
      <c r="D18" s="17">
        <f>IF($A18="","",COUNTIFS('Completions log'!$K$4:$K$63,$A18,'Completions log'!$B$4:$B$63,"C"))</f>
      </c>
      <c r="E18" s="20">
        <f>IF($A18="","",$B18*$B$4+$C18*$B$5+$D18*$B$6)</f>
      </c>
      <c r="F18" s="27">
        <v>10</v>
      </c>
      <c r="G18" s="20">
        <f>IF($A18="","",$F18-$E18)</f>
      </c>
      <c r="H18" s="19">
        <f>IF($A18="","",IFERROR($E18/$F18,""))</f>
      </c>
    </row>
    <row r="19" spans="1:8" x14ac:dyDescent="0.25">
      <c r="A19" s="14">
        <f>IF('Monthly compliance'!$A$13="","",'Monthly compliance'!$A$13)</f>
      </c>
      <c r="B19" s="17">
        <f>IF($A19="","",COUNTIFS('Completions log'!$K$4:$K$63,$A19,'Completions log'!$B$4:$B$63,"A"))</f>
      </c>
      <c r="C19" s="17">
        <f>IF($A19="","",COUNTIFS('Completions log'!$K$4:$K$63,$A19,'Completions log'!$B$4:$B$63,"B"))</f>
      </c>
      <c r="D19" s="17">
        <f>IF($A19="","",COUNTIFS('Completions log'!$K$4:$K$63,$A19,'Completions log'!$B$4:$B$63,"C"))</f>
      </c>
      <c r="E19" s="20">
        <f>IF($A19="","",$B19*$B$4+$C19*$B$5+$D19*$B$6)</f>
      </c>
      <c r="F19" s="27">
        <v>10</v>
      </c>
      <c r="G19" s="20">
        <f>IF($A19="","",$F19-$E19)</f>
      </c>
      <c r="H19" s="19">
        <f>IF($A19="","",IFERROR($E19/$F19,""))</f>
      </c>
    </row>
    <row r="20" spans="1:8" x14ac:dyDescent="0.25">
      <c r="A20" s="14">
        <f>IF('Monthly compliance'!$A$14="","",'Monthly compliance'!$A$14)</f>
      </c>
      <c r="B20" s="17">
        <f>IF($A20="","",COUNTIFS('Completions log'!$K$4:$K$63,$A20,'Completions log'!$B$4:$B$63,"A"))</f>
      </c>
      <c r="C20" s="17">
        <f>IF($A20="","",COUNTIFS('Completions log'!$K$4:$K$63,$A20,'Completions log'!$B$4:$B$63,"B"))</f>
      </c>
      <c r="D20" s="17">
        <f>IF($A20="","",COUNTIFS('Completions log'!$K$4:$K$63,$A20,'Completions log'!$B$4:$B$63,"C"))</f>
      </c>
      <c r="E20" s="20">
        <f>IF($A20="","",$B20*$B$4+$C20*$B$5+$D20*$B$6)</f>
      </c>
      <c r="F20" s="27">
        <v>10</v>
      </c>
      <c r="G20" s="20">
        <f>IF($A20="","",$F20-$E20)</f>
      </c>
      <c r="H20" s="19">
        <f>IF($A20="","",IFERROR($E20/$F20,""))</f>
      </c>
    </row>
    <row r="21" spans="1:8" x14ac:dyDescent="0.25">
      <c r="A21" s="14">
        <f>IF('Monthly compliance'!$A$15="","",'Monthly compliance'!$A$15)</f>
      </c>
      <c r="B21" s="17">
        <f>IF($A21="","",COUNTIFS('Completions log'!$K$4:$K$63,$A21,'Completions log'!$B$4:$B$63,"A"))</f>
      </c>
      <c r="C21" s="17">
        <f>IF($A21="","",COUNTIFS('Completions log'!$K$4:$K$63,$A21,'Completions log'!$B$4:$B$63,"B"))</f>
      </c>
      <c r="D21" s="17">
        <f>IF($A21="","",COUNTIFS('Completions log'!$K$4:$K$63,$A21,'Completions log'!$B$4:$B$63,"C"))</f>
      </c>
      <c r="E21" s="20">
        <f>IF($A21="","",$B21*$B$4+$C21*$B$5+$D21*$B$6)</f>
      </c>
      <c r="F21" s="27">
        <v>10</v>
      </c>
      <c r="G21" s="20">
        <f>IF($A21="","",$F21-$E21)</f>
      </c>
      <c r="H21" s="19">
        <f>IF($A21="","",IFERROR($E21/$F21,""))</f>
      </c>
    </row>
    <row r="22" spans="1:7" x14ac:dyDescent="0.25">
      <c r="A22" s="6" t="s">
        <v>141</v>
      </c>
      <c r="B22" s="20">
        <f>SUM(B10:B21)</f>
      </c>
      <c r="C22" s="20">
        <f>SUM(C10:C21)</f>
      </c>
      <c r="D22" s="20">
        <f>SUM(D10:D21)</f>
      </c>
      <c r="E22" s="20">
        <f>SUM(E10:E21)</f>
      </c>
      <c r="F22" s="20">
        <f>SUM(F10:F21)</f>
      </c>
      <c r="G22" s="20">
        <f>SUM(G10:G21)</f>
      </c>
    </row>
    <row r="24" ht="44" customHeight="1" spans="1:8" x14ac:dyDescent="0.25">
      <c r="A24" s="6" t="s">
        <v>155</v>
      </c>
      <c r="B24" s="29">
        <f>IF(COUNTIF(G10:G21,"&lt;0")&gt;0,"CAPACITY PROBLEM: at least one month needs more PM hours than the shop has. No scheduling change fixes that — it is a staffing, outsourcing or interval decision, and this is the number to take into that conversation.","SCHEDULING PROBLEM: the hours exist in every month. Protect them explicitly — reserved bays or reserved mornings — because unplanned work expands to fill whatever you leave unprotected.")</f>
      </c>
      <c r="C24" s="29"/>
      <c r="D24" s="29"/>
      <c r="E24" s="29"/>
      <c r="F24" s="29"/>
      <c r="G24" s="29"/>
      <c r="H24" s="29"/>
    </row>
  </sheetData>
  <mergeCells count="6">
    <mergeCell ref="A1:C1"/>
    <mergeCell ref="D1:F1"/>
    <mergeCell ref="A2:H2"/>
    <mergeCell ref="A3:C3"/>
    <mergeCell ref="A8:F8"/>
    <mergeCell ref="B24:H24"/>
  </mergeCells>
  <conditionalFormatting sqref="G10:G21">
    <cfRule type="cellIs" dxfId="4" priority="1" operator="lessThan">
      <formula>0</formula>
    </cfRule>
  </conditionalFormatting>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FormatPr defaultRowHeight="15" outlineLevelRow="0" outlineLevelCol="0" x14ac:dyDescent="55"/>
  <cols>
    <col min="1" max="1" width="78" customWidth="1"/>
    <col min="2" max="2" width="12" customWidth="1"/>
  </cols>
  <sheetData>
    <row r="1" spans="1:1" x14ac:dyDescent="0.25">
      <c r="A1" s="9" t="s">
        <v>156</v>
      </c>
    </row>
    <row r="2" spans="1:1" x14ac:dyDescent="0.25">
      <c r="A2" s="30" t="s">
        <v>157</v>
      </c>
    </row>
    <row r="3" spans="1:1" x14ac:dyDescent="0.25">
      <c r="A3" s="30" t="s">
        <v>158</v>
      </c>
    </row>
    <row r="5" spans="1:1" x14ac:dyDescent="0.25">
      <c r="A5" s="9" t="s">
        <v>159</v>
      </c>
    </row>
    <row r="6" spans="1:1" x14ac:dyDescent="0.25">
      <c r="A6" s="31" t="s">
        <v>160</v>
      </c>
    </row>
    <row r="7" spans="1:2" x14ac:dyDescent="0.25">
      <c r="A7" s="32" t="s">
        <v>161</v>
      </c>
      <c r="B7" s="33" t="s">
        <v>162</v>
      </c>
    </row>
    <row r="8" spans="1:2" x14ac:dyDescent="0.25">
      <c r="A8" s="32" t="s">
        <v>163</v>
      </c>
      <c r="B8" s="33" t="s">
        <v>162</v>
      </c>
    </row>
    <row r="9" spans="1:1" x14ac:dyDescent="0.25">
      <c r="A9" s="32" t="s">
        <v>164</v>
      </c>
    </row>
    <row r="11" spans="1:1" x14ac:dyDescent="0.25">
      <c r="A11" s="9" t="s">
        <v>165</v>
      </c>
    </row>
    <row r="12" spans="1:1" x14ac:dyDescent="0.25">
      <c r="A12" s="31" t="s">
        <v>166</v>
      </c>
    </row>
    <row r="13" spans="1:2" x14ac:dyDescent="0.25">
      <c r="A13" s="26" t="s">
        <v>167</v>
      </c>
      <c r="B13" s="34" t="s">
        <v>168</v>
      </c>
    </row>
    <row r="14" spans="1:2" x14ac:dyDescent="0.25">
      <c r="A14" s="26" t="s">
        <v>169</v>
      </c>
      <c r="B14" s="34" t="s">
        <v>168</v>
      </c>
    </row>
    <row r="15" spans="1:2" x14ac:dyDescent="0.25">
      <c r="A15" s="26" t="s">
        <v>170</v>
      </c>
      <c r="B15" s="34" t="s">
        <v>168</v>
      </c>
    </row>
    <row r="16" spans="1:2" x14ac:dyDescent="0.25">
      <c r="A16" s="26" t="s">
        <v>171</v>
      </c>
      <c r="B16" s="34" t="s">
        <v>168</v>
      </c>
    </row>
    <row r="18" spans="1:1" x14ac:dyDescent="0.25">
      <c r="A18" s="9" t="s">
        <v>172</v>
      </c>
    </row>
    <row r="19" spans="1:1" x14ac:dyDescent="0.25">
      <c r="A19" s="30" t="s">
        <v>173</v>
      </c>
    </row>
    <row r="20" spans="1:1" x14ac:dyDescent="0.25">
      <c r="A20" s="30" t="s">
        <v>174</v>
      </c>
    </row>
    <row r="21" spans="1:1" x14ac:dyDescent="0.25">
      <c r="A21" s="30" t="s">
        <v>175</v>
      </c>
    </row>
  </sheetData>
  <hyperlinks>
    <hyperlink ref="A7" r:id="rId1"/>
    <hyperlink ref="A8" r:id="rId2"/>
    <hyperlink ref="A9" r:id="rId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How to use</vt:lpstr>
      <vt:lpstr>Definitions</vt:lpstr>
      <vt:lpstr>Schedule</vt:lpstr>
      <vt:lpstr>Completions log</vt:lpstr>
      <vt:lpstr>Monthly compliance</vt:lpstr>
      <vt:lpstr>Capacity check</vt:lpstr>
      <vt:lpstr>Sources &amp;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Fleet Desk</dc:creator>
  <dc:title>PM compliance tracker</dc:title>
  <dc:subject>PM compliance tracker — version 1.0</dc:subject>
  <dc:description/>
  <cp:keywords>fleet management, template</cp:keywords>
  <cp:category/>
  <cp:lastModifiedBy>Fleet Desk</cp:lastModifiedBy>
  <dcterms:created xsi:type="dcterms:W3CDTF">2026-08-02T15:27:31Z</dcterms:created>
  <dcterms:modified xsi:type="dcterms:W3CDTF">2026-08-02T15:27:31Z</dcterms:modified>
</cp:coreProperties>
</file>