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How to use" state="visible" r:id="rId4"/>
    <sheet sheetId="2" name="Program settings" state="visible" r:id="rId5"/>
    <sheet sheetId="3" name="Drivers" state="visible" r:id="rId6"/>
    <sheet sheetId="4" name="Training" state="visible" r:id="rId7"/>
    <sheet sheetId="5" name="Training coverage" state="visible" r:id="rId8"/>
    <sheet sheetId="6" name="Incidents" state="visible" r:id="rId9"/>
    <sheet sheetId="7" name="Retention clock" state="visible" r:id="rId10"/>
    <sheet sheetId="8" name="Compliance dashboard" state="visible" r:id="rId11"/>
    <sheet sheetId="9" name="Sources &amp; method" state="visible" r:id="rId12"/>
  </sheets>
  <definedNames>
    <definedName name="_xlnm.Print_Area" localSheetId="1">'Program settings'!$A1:$C26</definedName>
    <definedName name="_xlnm.Print_Area" localSheetId="2">'Drivers'!$A1:$AA12</definedName>
    <definedName name="_xlnm.Print_Titles" localSheetId="2">'Drivers'!$4:$4</definedName>
    <definedName name="_xlnm.Print_Area" localSheetId="3">'Training'!$A1:$I30</definedName>
    <definedName name="_xlnm.Print_Titles" localSheetId="3">'Training'!$3:$3</definedName>
    <definedName name="_xlnm.Print_Area" localSheetId="4">'Training coverage'!$A1:$H15</definedName>
    <definedName name="_xlnm.Print_Area" localSheetId="5">'Incidents'!$A1:$X11</definedName>
    <definedName name="_xlnm.Print_Titles" localSheetId="5">'Incidents'!$4:$4</definedName>
    <definedName name="_xlnm.Print_Area" localSheetId="6">'Retention clock'!$A1:$J16</definedName>
    <definedName name="_xlnm.Print_Titles" localSheetId="6">'Retention clock'!$3:$3</definedName>
    <definedName name="_xlnm.Print_Area" localSheetId="7">'Compliance dashboard'!$A1:$D49</definedName>
  </definedNames>
  <calcPr calcId="171027"/>
</workbook>
</file>

<file path=xl/sharedStrings.xml><?xml version="1.0" encoding="utf-8"?>
<sst xmlns="http://schemas.openxmlformats.org/spreadsheetml/2006/main" count="578" uniqueCount="340">
  <si>
    <t>Safety records tracker</t>
  </si>
  <si>
    <t>Version 1.0 — 2026-07-29</t>
  </si>
  <si>
    <t>Input — change this</t>
  </si>
  <si>
    <t>Calculated — do not type here</t>
  </si>
  <si>
    <t>A safety program is a records system wrapped around a set of decisions. This workbook is the records half: who is qualified, when their record was last checked, what training they have had, what happened, and what you are allowed to throw away.</t>
  </si>
  <si>
    <t>Fill in Program settings first. The four scope answers decide whether each row of this workbook is a legal obligation or a company policy, and the workbook prints which one on every line. Getting that backwards in either direction is the defect this sheet exists to prevent.</t>
  </si>
  <si>
    <t>Most municipal readers are surprised here: 49 CFR 390.3(f)(2) excepts transportation performed by a State or a political subdivision from the federal motor carrier rules, so the driver qualification file and accident register requirements usually reach a city fleet only through its State’s adoption of those rules. Check yours.</t>
  </si>
  <si>
    <t>The exception does not extend to commercial driver licence rules or to the drug and alcohol program. 49 CFR 383.3(b) and 382.103(c) say so in as many words, so a city’s drivers of vehicles requiring a commercial driver licence are in the Clearinghouse whatever the answer to question 2 is. Part 382 turns on the vehicle, not on who holds a licence — 49 CFR 382.103(a).</t>
  </si>
  <si>
    <t>Nothing here uses today’s date. Every due date and every day count is measured against the as-of date on Program settings, so a report you produced in June still says June when you open it in September. Change it deliberately.</t>
  </si>
  <si>
    <t>Drivers: one row per person who drives for you, including people who drive their own vehicle on your business. The two columns that matter most are the reviewer’s name and the date of the review — 49 CFR 391.25(c)(2) requires the dated note naming the reviewer, not just the record.</t>
  </si>
  <si>
    <t>Training: one row per attendee per session. A roster with a date and no topic is nearly useless a year later, so the topic column is the one to be strict about. Training coverage counts what is on the roster and shows you the holes.</t>
  </si>
  <si>
    <t>Incidents: the first six columns are the accident register elements of 49 CFR 390.15(b)(1), in that order. The rest is the review board’s work. Whether an event is a recordable accident under 49 CFR 390.5 is computed, not typed — injury count alone does not decide it.</t>
  </si>
  <si>
    <t>Retention clock: the guide’s retention table with your own dates in it. Disposal dates are approximate — years are converted at 365 days because the portable formula set has no calendar-month arithmetic — so treat the date as the earliest candidate, never as an instruction.</t>
  </si>
  <si>
    <t>The dashboard’s counts of what is due are only as current as the as-of date, and its rate figures are only meaningful if you say what you counted. At six drivers a single event moves the rate by twenty percent; read the counts, not the rate.</t>
  </si>
  <si>
    <t>Nothing is locked, protected or password protected. Insert rows, add topics, add columns.</t>
  </si>
  <si>
    <t>Change these three before the numbers mean anything:</t>
  </si>
  <si>
    <t>•  Program settings → the four scope answers: they decide whether each line is a regulation or a policy, and the workbook says which on every row</t>
  </si>
  <si>
    <t>•  Program settings → As-of date: every due date, day count and status on every sheet is measured from it</t>
  </si>
  <si>
    <t>•  Drivers → Last review date and Reviewer name: 49 CFR 391.25(c)(2) is about the note, and this is the column an auditor reads first</t>
  </si>
  <si>
    <t>Program settings — who these rules actually reach, and on what cadence</t>
  </si>
  <si>
    <t>EXAMPLE DATA — replace before use. Delete this row once you have your own numbers.</t>
  </si>
  <si>
    <t>Question</t>
  </si>
  <si>
    <t>Answer</t>
  </si>
  <si>
    <t>Why it matters</t>
  </si>
  <si>
    <t>Scope — who these rules actually reach</t>
  </si>
  <si>
    <t>These four answers are not documentation. They switch every authority line in the workbook between "this is the regulation" and "this is your own policy", and both mistakes are expensive.</t>
  </si>
  <si>
    <t>Do you operate commercial motor vehicles in interstate commerce, as defined at 49 CFR 390.5?</t>
  </si>
  <si>
    <t>Yes</t>
  </si>
  <si>
    <t>If you are unsure, the companion guide at /guides/dot-applicability walks the test. Answering Yes when you should not over-states your obligations; answering No when you should not hides them.</t>
  </si>
  <si>
    <t>Is your organisation a State, or a political subdivision of a State — a city, county, township or district?</t>
  </si>
  <si>
    <t>49 CFR 390.3(f)(2) excepts transportation performed by a State or a political subdivision from subchapter B. Federally, that removes the Part 391 driver qualification rules and the 390.15 accident register. It does not make the practice a bad idea, and it does not survive your State adopting the federal rules and applying them to you.</t>
  </si>
  <si>
    <t>Does any driver operate a vehicle that requires a commercial driver licence?</t>
  </si>
  <si>
    <t>49 CFR 382.103(a) applies Part 382 to a person who operates a vehicle requiring the licence, so this is a question about the vehicle and not about who holds a licence — an employee who keeps one current and drives a pickup is outside it. 382.103(c) then states that the 390.3(f) exceptions do not apply to that part, so a city answering Yes here is covered by the Clearinghouse requirements regardless of the answer above.</t>
  </si>
  <si>
    <t>Has your State adopted the federal rules for intrastate carriers, and does that adoption reach political subdivisions?</t>
  </si>
  <si>
    <t>Unknown</t>
  </si>
  <si>
    <t>Most States adopt the federal rules for intrastate carriers; how far the adoption reaches local government varies, and this workbook does not guess. Unknown is an honest answer and it prints as one. Do not leave it Unknown for a second year.</t>
  </si>
  <si>
    <t>Cadence, period and thresholds</t>
  </si>
  <si>
    <t>Motor vehicle record inquiry and review interval (days)</t>
  </si>
  <si>
    <t>49 CFR 391.25(a),(b) — at least once every 12 months. A floor, not a target: a once-a-year pull means a suspension in February is found in November.</t>
  </si>
  <si>
    <t>Clearinghouse query interval (days)</t>
  </si>
  <si>
    <t>49 CFR 382.701(b)(1) — at least once per year. The annual one may be a limited query, on consent you collect and keep.</t>
  </si>
  <si>
    <t>Policy re-acknowledgement interval (days)</t>
  </si>
  <si>
    <t>Company policy. No federal rule sets this, and this workbook does not pretend one does. Annual is a convention, not a requirement.</t>
  </si>
  <si>
    <t>Pre-hire record inquiry deadline (days from hire)</t>
  </si>
  <si>
    <t>49 CFR 391.23(a)(1),(b) — the inquiry is made, and the record is in the qualification file, within 30 days of the date employment begins.</t>
  </si>
  <si>
    <t>Due-soon bucket 1 (days)</t>
  </si>
  <si>
    <t>Bucket edges for every status column and for the dashboard. Editorial defaults — change them to whatever your monthly routine can actually clear.</t>
  </si>
  <si>
    <t>Due-soon bucket 2 (days)</t>
  </si>
  <si>
    <t>Due-soon bucket 3 (days)</t>
  </si>
  <si>
    <t>As-of date (date)</t>
  </si>
  <si>
    <t>Nothing in this workbook reads today’s date. Every due date, day count and status is measured from here, so a saved report does not change its own numbers.</t>
  </si>
  <si>
    <t>Miles driven by this fleet in the period (miles)</t>
  </si>
  <si>
    <t>The denominator for the two rate figures. It must cover the same period as the incidents you have listed, or the rate is not a rate.</t>
  </si>
  <si>
    <t>Reporting period (label)</t>
  </si>
  <si>
    <t>1 July 2025 – 30 June 2026</t>
  </si>
  <si>
    <t>Text. It travels with anything you print from here.</t>
  </si>
  <si>
    <t>Review board target — report to determination (days)</t>
  </si>
  <si>
    <t>Charter, company policy. The guide asks for a fixed timeline because an open determination decays; no regulation sets the number.</t>
  </si>
  <si>
    <t>Scope as it prints on every sheet:</t>
  </si>
  <si>
    <t>Over-claiming is a defect in both directions. A policy that tells a light-duty driver they are subject to a rule that does not reach them is a policy an employee representative will take apart. A fleet that reads the government exception as "none of this applies to us" has confused a federal exception with a good idea — 49 CFR 390.3(d) is explicit that nothing stops an employer imposing more stringent requirements, and an insurer, a claim and a coroner all ask what you did, not what you were exempt from.</t>
  </si>
  <si>
    <t>Driver name</t>
  </si>
  <si>
    <t>Employee ID</t>
  </si>
  <si>
    <t>Licence class</t>
  </si>
  <si>
    <t>Licence expiry (date)</t>
  </si>
  <si>
    <t>Holds a commercial driver licence? (Yes/No)</t>
  </si>
  <si>
    <t>Drives a vehicle requiring a commercial driver licence? (Yes/No)</t>
  </si>
  <si>
    <t>Drives a commercial motor vehicle as defined at 49 CFR 390.5? (Yes/No)</t>
  </si>
  <si>
    <t>Hire date (date)</t>
  </si>
  <si>
    <t>Separation date (date, blank if current)</t>
  </si>
  <si>
    <t>Policy acknowledgement signed (date)</t>
  </si>
  <si>
    <t>Pre-hire record obtained (date)</t>
  </si>
  <si>
    <t>Last annual record obtained (date)</t>
  </si>
  <si>
    <t>Reviewer name — 391.25(c)(2)</t>
  </si>
  <si>
    <t>Last review date (date)</t>
  </si>
  <si>
    <t>Last Clearinghouse query (date)</t>
  </si>
  <si>
    <t>Query type (Full/Limited)</t>
  </si>
  <si>
    <t>Medical certificate expiry (date)</t>
  </si>
  <si>
    <t>Review due (date)</t>
  </si>
  <si>
    <t>Review — days to due (days)</t>
  </si>
  <si>
    <t>Review status</t>
  </si>
  <si>
    <t>Query due (date)</t>
  </si>
  <si>
    <t>Query — days to due (days)</t>
  </si>
  <si>
    <t>Query status</t>
  </si>
  <si>
    <t>Policy acknowledgement age (days)</t>
  </si>
  <si>
    <t>Required by — driving record</t>
  </si>
  <si>
    <t>Required by — Clearinghouse</t>
  </si>
  <si>
    <t>Missing record</t>
  </si>
  <si>
    <t>R. Alvarez</t>
  </si>
  <si>
    <t>EMP-1041</t>
  </si>
  <si>
    <t>CDL-B</t>
  </si>
  <si>
    <t>J. Mbeki</t>
  </si>
  <si>
    <t>Limited</t>
  </si>
  <si>
    <t>D. Whitfield</t>
  </si>
  <si>
    <t>EMP-1155</t>
  </si>
  <si>
    <t>CDL-A</t>
  </si>
  <si>
    <t>P. Okonkwo</t>
  </si>
  <si>
    <t>EMP-1207</t>
  </si>
  <si>
    <t>Class D</t>
  </si>
  <si>
    <t>No</t>
  </si>
  <si>
    <t>S. Byrne</t>
  </si>
  <si>
    <t>EMP-1290</t>
  </si>
  <si>
    <t>M. Duarte</t>
  </si>
  <si>
    <t>EMP-1312</t>
  </si>
  <si>
    <t>T. Nakashima</t>
  </si>
  <si>
    <t>EMP-1358</t>
  </si>
  <si>
    <t>Full</t>
  </si>
  <si>
    <t>The exception at 49 CFR 390.3(f)(2) is about the federal rules, not about whether checking a driving record once a year is a good idea. The Required by columns say which of the two you are looking at, line by line. A fleet whose entire program rests on "we are exempt" has a records system with nothing in it, and that is the file an underwriter opens.</t>
  </si>
  <si>
    <t>Session date (date)</t>
  </si>
  <si>
    <t>Topic</t>
  </si>
  <si>
    <t>Instructor</t>
  </si>
  <si>
    <t>Delivery (Classroom/Toolbox/In-vehicle/Online)</t>
  </si>
  <si>
    <t>Duration (hours)</t>
  </si>
  <si>
    <t>Attendee — driver name</t>
  </si>
  <si>
    <t>Roster signed? (Yes/No)</t>
  </si>
  <si>
    <t>Notes</t>
  </si>
  <si>
    <t>Record complete?</t>
  </si>
  <si>
    <t>Policy and driver agreement</t>
  </si>
  <si>
    <t>Classroom</t>
  </si>
  <si>
    <t>Pre-trip inspection</t>
  </si>
  <si>
    <t>In-vehicle</t>
  </si>
  <si>
    <t>Winter operations</t>
  </si>
  <si>
    <t>External — county roads</t>
  </si>
  <si>
    <t>Work zones</t>
  </si>
  <si>
    <t>Backing and spotters</t>
  </si>
  <si>
    <t>Toolbox</t>
  </si>
  <si>
    <t>Distracted driving</t>
  </si>
  <si>
    <t>Retraining after INC-2026-01</t>
  </si>
  <si>
    <t>One row per attendee per session, which is why the same session appears several times. The topic column is the one to be strict about: a date with no topic proves attendance at something. Keep the signed paper roster too — this sheet is the index to it, not a replacement for it.</t>
  </si>
  <si>
    <t>Driver</t>
  </si>
  <si>
    <t>Topics with no record (count)</t>
  </si>
  <si>
    <t>Drivers with no record (count)</t>
  </si>
  <si>
    <t>Coverage (%)</t>
  </si>
  <si>
    <t>Drivers counted</t>
  </si>
  <si>
    <t>This counts every roster row on the Training sheet, however old. Keep one workbook per review period, or delete rows outside your review window before reading these percentages — a coverage figure over an unbounded roster only ever improves. A zero in this grid is a person who has no record of a topic, which is not the same claim as a person who was never trained; that difference is the reason the roster column matters.</t>
  </si>
  <si>
    <t>Incident number</t>
  </si>
  <si>
    <t>Date of accident (date)</t>
  </si>
  <si>
    <t>City or town, or nearest, and State</t>
  </si>
  <si>
    <t>Injuries (count)</t>
  </si>
  <si>
    <t>Fatalities (count)</t>
  </si>
  <si>
    <t>Hazardous materials released, other than fuel from the fuel tanks of the vehicles involved? (Yes/No)</t>
  </si>
  <si>
    <t>Time</t>
  </si>
  <si>
    <t>Unit number</t>
  </si>
  <si>
    <t>Incident type</t>
  </si>
  <si>
    <t>Did any injured person receive medical treatment away from the scene? (Yes/No)</t>
  </si>
  <si>
    <t>Was any vehicle towed from the scene — disabling damage? (Yes/No)</t>
  </si>
  <si>
    <t>Recordable accident under 49 CFR 390.5?</t>
  </si>
  <si>
    <t>Goes on the accident register?</t>
  </si>
  <si>
    <t>Determination</t>
  </si>
  <si>
    <t>Board date (date)</t>
  </si>
  <si>
    <t>Report to determination (days)</t>
  </si>
  <si>
    <t>Within the board's target? (Yes/No)</t>
  </si>
  <si>
    <t>Cause code</t>
  </si>
  <si>
    <t>Corrective action</t>
  </si>
  <si>
    <t>Training assigned (topic)</t>
  </si>
  <si>
    <t>Closed date (date)</t>
  </si>
  <si>
    <t>Direct cost to the organisation ($)</t>
  </si>
  <si>
    <t>Request for data review worth considering?</t>
  </si>
  <si>
    <t>INC-2026-01</t>
  </si>
  <si>
    <t>Elmwood, IL</t>
  </si>
  <si>
    <t>07:40</t>
  </si>
  <si>
    <t>412</t>
  </si>
  <si>
    <t>Backing</t>
  </si>
  <si>
    <t>Preventable</t>
  </si>
  <si>
    <t>Backing without spotter</t>
  </si>
  <si>
    <t>Spotter required for all reversing in the yard</t>
  </si>
  <si>
    <t>INC-2026-02</t>
  </si>
  <si>
    <t>15:05</t>
  </si>
  <si>
    <t>508</t>
  </si>
  <si>
    <t>Struck by other party</t>
  </si>
  <si>
    <t>Not preventable</t>
  </si>
  <si>
    <t>Other party at fault</t>
  </si>
  <si>
    <t>None — driver stopped and was struck</t>
  </si>
  <si>
    <t>INC-2026-03</t>
  </si>
  <si>
    <t>11:20</t>
  </si>
  <si>
    <t>219</t>
  </si>
  <si>
    <t>Fixed object</t>
  </si>
  <si>
    <t>Distraction</t>
  </si>
  <si>
    <t>Phone rule restated at toolbox session</t>
  </si>
  <si>
    <t>INC-2026-04</t>
  </si>
  <si>
    <t>Riverton, IL</t>
  </si>
  <si>
    <t>06:15</t>
  </si>
  <si>
    <t>331</t>
  </si>
  <si>
    <t>Near miss</t>
  </si>
  <si>
    <t>Reported to the county for signage review</t>
  </si>
  <si>
    <t>INC-2026-05</t>
  </si>
  <si>
    <t>13:55</t>
  </si>
  <si>
    <t>Not yet reviewed</t>
  </si>
  <si>
    <t>Undetermined</t>
  </si>
  <si>
    <t>Whether an event is an accident under 49 CFR 390.5 is a three-part test, and none of the parts is how bad it looked: a fatality, an injury treated away from the scene, or disabling damage requiring a tow. Column M applies the test — do not overwrite it. Columns A to G are the register elements of 390.15(b)(1) in the order the regulation lists them, so this sheet can be printed as the register itself. Most of what a fleet should be reviewing is not recordable at all, which is exactly why this sheet is longer than a register.</t>
  </si>
  <si>
    <t>Record type</t>
  </si>
  <si>
    <t>Clock starts</t>
  </si>
  <si>
    <t>Retention (years)</t>
  </si>
  <si>
    <t>Rule</t>
  </si>
  <si>
    <t>Applies to</t>
  </si>
  <si>
    <t>Retention (days, at 365/yr)</t>
  </si>
  <si>
    <t>Source date for this record (date)</t>
  </si>
  <si>
    <t>Earliest disposal, approx. (date)</t>
  </si>
  <si>
    <t>Days until that date (days)</t>
  </si>
  <si>
    <t>Note</t>
  </si>
  <si>
    <t>Driver qualification file, excluding the records below</t>
  </si>
  <si>
    <t>After separation</t>
  </si>
  <si>
    <t>49 CFR 391.51(c)</t>
  </si>
  <si>
    <t>Drivers of commercial motor vehicles under Part 391</t>
  </si>
  <si>
    <t>Employment plus three years. The clock starts at separation, not at hire.</t>
  </si>
  <si>
    <t>Motor vehicle record from the annual inquiry</t>
  </si>
  <si>
    <t>From execution</t>
  </si>
  <si>
    <t>49 CFR 391.51(d)(1)</t>
  </si>
  <si>
    <t>On the removable list, so its clock is shorter than the file it sits in.</t>
  </si>
  <si>
    <t>Note of the annual review, naming the reviewer</t>
  </si>
  <si>
    <t>49 CFR 391.51(d)(2)</t>
  </si>
  <si>
    <t>The note required by 391.25(c)(2) — the record an auditor asks for first.</t>
  </si>
  <si>
    <t>Medical examiner's certificate</t>
  </si>
  <si>
    <t>49 CFR 391.51(d)(3)</t>
  </si>
  <si>
    <t>Removable three years after execution, not three years after it expires.</t>
  </si>
  <si>
    <t>Clearinghouse query record</t>
  </si>
  <si>
    <t>From the date of the event</t>
  </si>
  <si>
    <t>49 CFR 382.701(e)</t>
  </si>
  <si>
    <t>Drivers of vehicles requiring a commercial driver licence, under Part 382</t>
  </si>
  <si>
    <t>A record of each query and everything returned by it.</t>
  </si>
  <si>
    <t>Accident register entry</t>
  </si>
  <si>
    <t>49 CFR 390.15(b)</t>
  </si>
  <si>
    <t>Commercial motor vehicle operations</t>
  </si>
  <si>
    <t>Three years from the date of each accident, with the State and insurer reports.</t>
  </si>
  <si>
    <t>Signed policy acknowledgement</t>
  </si>
  <si>
    <t>No rule fixes this — set it with counsel</t>
  </si>
  <si>
    <t>Every driver</t>
  </si>
  <si>
    <t>No rule fixes this period; set it with counsel and apply it to every driver.</t>
  </si>
  <si>
    <t>Training roster with topic and date</t>
  </si>
  <si>
    <t>No rule fixes this period; set it with counsel before you delete a roster.</t>
  </si>
  <si>
    <t>Incident report and board determination</t>
  </si>
  <si>
    <t>No rule fixes this period; your counsel and your limitation periods do.</t>
  </si>
  <si>
    <t>The split in the first four rows is the one that catches people. The qualification file runs for employment plus three years under 49 CFR 391.51(c); the annual record, the review note and the medical certificate are on 391.51(d)'s removable list, so their clock runs three years from the date of execution — which is usually much earlier.</t>
  </si>
  <si>
    <t>"After separation" means the separation date, not the hire date. Leaving column G on a hire date produces a disposal date years too early, which is the worst error this sheet can make. Disposal dates are approximate: years are converted at 365 days because the portable formula set has no calendar-month arithmetic, so a window spanning a leap year lands a day or two early. Treat the date as the earliest candidate and never as an instruction, and never dispose of anything on the computed day.</t>
  </si>
  <si>
    <t>Measure</t>
  </si>
  <si>
    <t>Value</t>
  </si>
  <si>
    <t>How this is counted</t>
  </si>
  <si>
    <t>Share of preventable determinations (%)</t>
  </si>
  <si>
    <t>Drivers on the sheet (count)</t>
  </si>
  <si>
    <t>Rows that answer the holds-a-commercial-driver-licence question either way. A row with nothing in that column is not counted anywhere on this sheet.</t>
  </si>
  <si>
    <t>Drivers who drive a commercial motor vehicle (count)</t>
  </si>
  <si>
    <t>As defined at 49 CFR 390.5, which is a rating test and not a size impression.</t>
  </si>
  <si>
    <t>Drivers holding a commercial driver licence (count)</t>
  </si>
  <si>
    <t>Three separate questions on the Drivers sheet — holds a licence, drives a vehicle that requires one, drives a commercial motor vehicle — and none of the three has to agree with the others.</t>
  </si>
  <si>
    <t>Drivers of vehicles requiring a commercial driver licence (count)</t>
  </si>
  <si>
    <t>This is the count Part 382 turns on, per 49 CFR 382.103(a). Where it is lower than the row above, the difference is people who keep a licence current and drive something that does not need it.</t>
  </si>
  <si>
    <t>Drivers whose driving record obligation is 49 CFR 391.25 (count)</t>
  </si>
  <si>
    <t>Counted off the Required by column on Drivers, so it moves when your scope answers move.</t>
  </si>
  <si>
    <t>Drivers whose driving record obligation is your own policy (count)</t>
  </si>
  <si>
    <t>Still worth doing. 390.3(d) is explicit that nothing stops you imposing a stricter standard — it just is not the federal rule, and the policy should say which it is.</t>
  </si>
  <si>
    <t>Drivers the Clearinghouse requirements reach (count)</t>
  </si>
  <si>
    <t>Unaffected by the political subdivision exception, per 49 CFR 382.103(c).</t>
  </si>
  <si>
    <t>Drivers Part 382 does not reach (count)</t>
  </si>
  <si>
    <t>Part 382 follows the vehicle the driver operates, not the licence in their wallet — 49 CFR 382.103(a).</t>
  </si>
  <si>
    <t>Last query was a limited query (count)</t>
  </si>
  <si>
    <t>A limited query satisfies the annual requirement on the driver's consent. If one reports that a record exists, you have 24 hours to run the full query or take the driver off safety-sensitive work.</t>
  </si>
  <si>
    <t>Reported events in the period (count)</t>
  </si>
  <si>
    <t>Everything on the Incidents sheet, recordable or not.</t>
  </si>
  <si>
    <t>Recordable accidents under 49 CFR 390.5 (count)</t>
  </si>
  <si>
    <t>A fatality, an injury treated away from the scene, or disabling damage requiring a tow.</t>
  </si>
  <si>
    <t>Reported events that are not accident register entries (count)</t>
  </si>
  <si>
    <t>Reviewing them is still the point. Most of what improves a fleet is not recordable.</t>
  </si>
  <si>
    <t>Register entries under your declared scope (count)</t>
  </si>
  <si>
    <t>Reads the disposition your scope answers produced, so it says nothing about a register you may not be required to keep.</t>
  </si>
  <si>
    <t>Injuries in recordable accidents (count)</t>
  </si>
  <si>
    <t>390.15(b)(1)(iv), counted only over the accidents that go on a register.</t>
  </si>
  <si>
    <t>Injuries in all reported events (count)</t>
  </si>
  <si>
    <t>The number your own program should be reading.</t>
  </si>
  <si>
    <t>390.15(b)(1)(v).</t>
  </si>
  <si>
    <t>Determinations made (count)</t>
  </si>
  <si>
    <t>Undecided and not yet reviewed are deliberately outside this count.</t>
  </si>
  <si>
    <t>Preventable (count)</t>
  </si>
  <si>
    <t>Against the definition your board adopted, recorded on the Sources sheet.</t>
  </si>
  <si>
    <t>Preventable share of determinations (%)</t>
  </si>
  <si>
    <t>Denominator is determinations made, not events. A share that includes items nobody has decided yet moves when the board sits, not when safety changes.</t>
  </si>
  <si>
    <t>Not yet reviewed (count)</t>
  </si>
  <si>
    <t>The backlog. Read it beside the share above.</t>
  </si>
  <si>
    <t>All reported events per million miles</t>
  </si>
  <si>
    <t>Rate = events ÷ (miles ÷ 1,000,000). There is no regulatory definition of this rate. What the numerator includes is your decision, and two fleets counting differently are not comparable — which is why it is computed twice.</t>
  </si>
  <si>
    <t>Recordable accidents per million miles</t>
  </si>
  <si>
    <t>Same denominator, numerator restricted to accidents as 49 CFR 390.5 defines them. This is the one that is comparable to another fleet, and only if they count the same way.</t>
  </si>
  <si>
    <t>Direct cost recorded ($)</t>
  </si>
  <si>
    <t>Your own figures. No national cost-per-injury average is used anywhere in this workbook.</t>
  </si>
  <si>
    <t>Accidents worth a request for data review (count)</t>
  </si>
  <si>
    <t>Recordable, and determined not preventable by your board. Check it against the 21 eligible crash types before spending the time.</t>
  </si>
  <si>
    <t>Drivers with at least one training gap (count)</t>
  </si>
  <si>
    <t>A gap is a topic with no roster row for that driver, which is not the same claim as never trained.</t>
  </si>
  <si>
    <t>Cause codes — count, and share of preventable determinations</t>
  </si>
  <si>
    <t>Following distance</t>
  </si>
  <si>
    <t>Speed for conditions</t>
  </si>
  <si>
    <t>Right of way</t>
  </si>
  <si>
    <t>Vehicle defect</t>
  </si>
  <si>
    <t>These move when you change the as-of date on Program settings</t>
  </si>
  <si>
    <t>Driving record reviews overdue (count)</t>
  </si>
  <si>
    <t>49 CFR 391.25(c)(2) is about the dated note naming the reviewer, not only the record.</t>
  </si>
  <si>
    <t>Driving record reviews due within 30 days (count)</t>
  </si>
  <si>
    <t>Driving record reviews due within 60 days (count)</t>
  </si>
  <si>
    <t>Driving record reviews due within 90 days (count)</t>
  </si>
  <si>
    <t>Clearinghouse queries overdue (count)</t>
  </si>
  <si>
    <t>Clearinghouse queries due within 30 days (count)</t>
  </si>
  <si>
    <t>Medical certificates expiring within 90 days (count)</t>
  </si>
  <si>
    <t>An expired certificate takes the driver out of service, and nobody notices on the day.</t>
  </si>
  <si>
    <t>Records past their earliest disposal date (count)</t>
  </si>
  <si>
    <t>Earliest candidate, never an instruction. Read the note on that sheet before you delete anything.</t>
  </si>
  <si>
    <t>Determinations made outside the board target (count)</t>
  </si>
  <si>
    <t>Charter target, 30 days by default. Company policy — no rule sets it.</t>
  </si>
  <si>
    <t>The failure this sheet exists for is a silent one: nothing looks wrong until an incident file is pulled and the review note for that driver is eighteen months old. The block above marked as moving with the as-of date is the manual mitigation for exactly that, and it only works if someone opens this workbook and moves the as-of date on a fixed day each month. The rest is honest arithmetic over a small denominator: at six drivers one event moves the rate by twenty percent, so read the counts and the cause codes, not the rate.</t>
  </si>
  <si>
    <t>Building a fleet safety program that insurers recognise</t>
  </si>
  <si>
    <t>Companion to https://fleetdesk.axionfleetai.com/guides/fleet-safety-program/</t>
  </si>
  <si>
    <t>Version 1.0 — reviewed 2026-07-29</t>
  </si>
  <si>
    <t>Sources</t>
  </si>
  <si>
    <t>Sources marked PRIMARY are regulators, standards bodies or government publications. Anything unmarked is trade press or vendor-published and should be treated as directional.</t>
  </si>
  <si>
    <t>49 CFR 391.25 — annual inquiry and review of driving record</t>
  </si>
  <si>
    <t>PRIMARY</t>
  </si>
  <si>
    <t>49 CFR 391.51 — driver qualification files and what may be removed after three years</t>
  </si>
  <si>
    <t>49 CFR 391.23 — investigation and inquiries, including the 30-day record deadline</t>
  </si>
  <si>
    <t>49 CFR 390.15(b) — accident register, and the six elements it must contain</t>
  </si>
  <si>
    <t>49 CFR 390.5 — definition of accident: fatality, treatment away from the scene, or a tow</t>
  </si>
  <si>
    <t>49 CFR 385.3 — regulatory definition of a preventable accident</t>
  </si>
  <si>
    <t>49 CFR 382.701 — Clearinghouse queries, limited and full, and the 3-year query record</t>
  </si>
  <si>
    <t>49 CFR 390.3 — general applicability. Paragraph (f)(2) excepts transportation performed by a State or a political subdivision; paragraph (d) preserves your right to be stricter</t>
  </si>
  <si>
    <t>49 CFR 383.3(b) — the 390.3(f) exceptions do not apply to the commercial driver licence rules</t>
  </si>
  <si>
    <t>49 CFR 382.103(c) — the same exceptions do not apply to the drug and alcohol programme</t>
  </si>
  <si>
    <t>FMCSA — Crash Preventability Determination Program, 89 FR 96269 (4 December 2024). The final list of 21 eligible crash types, for crashes on or after 1 December 2024, not applied retroactively</t>
  </si>
  <si>
    <t>OSHA / NHTSA / NETS — Guidelines for Employers to Reduce Motor Vehicle Crashes. Joint federal publication, advisory by its own disclaimer ("not a standard or regulation, and it creates no new legal obligations"), and its cost material is 2003-era</t>
  </si>
  <si>
    <t>OSHA — Motor vehicle safety for employers</t>
  </si>
  <si>
    <t>ANSI/ASSP Z15.1-2024 — Safe Practices for Motor Vehicle Operations. Consensus standard; the document is paid and nothing in this kit is attributed to it</t>
  </si>
  <si>
    <t>National Safety Council — Collision Preventability Review. Non-profit, paid service; the other common source for a preventable definition</t>
  </si>
  <si>
    <t>Record your own decisions</t>
  </si>
  <si>
    <t>The guide asks you to write these down. They travel with the workbook.</t>
  </si>
  <si>
    <t>Date your scope answers on Program settings were last checked, and by whom:</t>
  </si>
  <si>
    <t/>
  </si>
  <si>
    <t>Your State's rule on whether the federal motor carrier rules reach political subdivisions, and where you read it:</t>
  </si>
  <si>
    <t>Which events your policy requires to be reported, beyond accidents as defined at 49 CFR 390.5:</t>
  </si>
  <si>
    <t>Definition of preventable your board adopted, and the date it was adopted:</t>
  </si>
  <si>
    <t>Retention periods where no rule fixes one, and the counsel who approved them:</t>
  </si>
  <si>
    <t>Method: the intervals here are the regulatory floors, converted to days. The bucket edges, the review board turnaround target and the policy re-acknowledgement interval are editorial defaults with no rule behind them, and each is marked as such on the sheet that uses it. The per-million-mile rates have no regulatory definition and are defined on the dashboard rather than attributed to anyone.</t>
  </si>
  <si>
    <t>About this template</t>
  </si>
  <si>
    <t>Published by Fleet Desk — https://fleetdesk.axionfleetai.com</t>
  </si>
  <si>
    <t>Free to use, adapt and distribute, including commercially. No attribution required.</t>
  </si>
  <si>
    <t>Sponsored by Axion (axionfleetai.com), which had no editorial control over this template.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</si>
</sst>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yyyy-mm-dd"/>
    <numFmt numFmtId="165" formatCode="#,##0.0"/>
    <numFmt numFmtId="166" formatCode="0.0%"/>
  </numFmts>
  <fonts count="15" x14ac:knownFonts="1">
    <font>
      <color theme="1"/>
      <family val="2"/>
      <scheme val="minor"/>
      <sz val="11"/>
      <name val="Calibri"/>
    </font>
    <font>
      <b/>
      <sz val="14"/>
    </font>
    <font>
      <color rgb="FF666666"/>
      <sz val="9"/>
    </font>
    <font>
      <b/>
      <sz val="9"/>
    </font>
    <font>
      <sz val="10"/>
    </font>
    <font>
      <b/>
      <sz val="10"/>
    </font>
    <font>
      <b/>
      <sz val="13"/>
    </font>
    <font>
      <b/>
      <color rgb="FF8A1C1C"/>
      <sz val="10"/>
    </font>
    <font>
      <b/>
      <color rgb="FFFFFFFF"/>
      <sz val="9"/>
    </font>
    <font>
      <b/>
      <sz val="11"/>
    </font>
    <font>
      <i/>
      <sz val="9"/>
    </font>
    <font>
      <b/>
      <color rgb="FF23414B"/>
      <sz val="9"/>
    </font>
    <font>
      <i/>
      <sz val="10"/>
    </font>
    <font>
      <u/>
      <color rgb="FF1F5E70"/>
      <sz val="10"/>
    </font>
    <font>
      <b/>
      <color rgb="FF1F5E70"/>
      <sz val="8"/>
    </font>
  </fonts>
  <fills count="7">
    <fill>
      <patternFill patternType="none"/>
    </fill>
    <fill>
      <patternFill patternType="gray125"/>
    </fill>
    <fill>
      <patternFill patternType="solid">
        <fgColor rgb="FFFDF1D6"/>
      </patternFill>
    </fill>
    <fill>
      <patternFill patternType="solid">
        <fgColor rgb="FFE8EEF2"/>
      </patternFill>
    </fill>
    <fill>
      <patternFill patternType="solid">
        <fgColor rgb="FFFFF7CC"/>
      </patternFill>
    </fill>
    <fill>
      <patternFill patternType="solid">
        <fgColor rgb="FFF6D5D5"/>
      </patternFill>
    </fill>
    <fill>
      <patternFill patternType="solid">
        <fgColor rgb="FF23414B"/>
      </patternFill>
    </fill>
  </fills>
  <borders count="2">
    <border>
      <left/>
      <right/>
      <top/>
      <bottom/>
      <diagonal/>
    </border>
    <border>
      <left/>
      <right/>
      <top/>
      <bottom style="hair"/>
      <diagonal/>
    </border>
  </borders>
  <cellStyleXfs count="1">
    <xf numFmtId="0" fontId="0" fillId="0" borderId="0"/>
  </cellStyleXfs>
  <cellXfs count="40">
    <xf numFmtId="0" fontId="0" fillId="0" borderId="0" xfId="0"/>
    <xf numFmtId="0" fontId="1" fillId="0" borderId="0" xfId="0" applyFont="1"/>
    <xf numFmtId="0" fontId="2" fillId="0" borderId="0" xfId="0" applyFont="1"/>
    <xf numFmtId="0" fontId="3" fillId="2" borderId="0" xfId="0" applyFont="1" applyFill="1"/>
    <xf numFmtId="0" fontId="3" fillId="3" borderId="0" xfId="0" applyFont="1" applyFill="1"/>
    <xf numFmtId="0" fontId="4" fillId="0" borderId="0" xfId="0" applyFont="1" applyAlignment="1">
      <alignment vertical="top" wrapText="1"/>
    </xf>
    <xf numFmtId="0" fontId="5" fillId="0" borderId="0" xfId="0" applyFont="1"/>
    <xf numFmtId="0" fontId="4" fillId="4" borderId="0" xfId="0" applyFont="1" applyFill="1"/>
    <xf numFmtId="0" fontId="6" fillId="0" borderId="0" xfId="0" applyFont="1"/>
    <xf numFmtId="0" fontId="7" fillId="5" borderId="0" xfId="0" applyFont="1" applyFill="1"/>
    <xf numFmtId="0" fontId="8" fillId="6" borderId="0" xfId="0" applyFont="1" applyFill="1" applyAlignment="1">
      <alignment vertical="bottom" wrapText="1"/>
    </xf>
    <xf numFmtId="0" fontId="9" fillId="0" borderId="0" xfId="0" applyFont="1"/>
    <xf numFmtId="0" fontId="10" fillId="0" borderId="0" xfId="0" applyFont="1" applyAlignment="1">
      <alignment vertical="top" wrapText="1"/>
    </xf>
    <xf numFmtId="0" fontId="5" fillId="2" borderId="0" xfId="0" applyFont="1" applyFill="1" applyAlignment="1">
      <alignment horizontal="center"/>
    </xf>
    <xf numFmtId="3" fontId="5" fillId="2" borderId="0" xfId="0" applyNumberFormat="1" applyFont="1" applyFill="1"/>
    <xf numFmtId="164" fontId="5" fillId="2" borderId="0" xfId="0" applyNumberFormat="1" applyFont="1" applyFill="1"/>
    <xf numFmtId="0" fontId="5" fillId="2" borderId="0" xfId="0" applyFont="1" applyFill="1"/>
    <xf numFmtId="0" fontId="4" fillId="3" borderId="0" xfId="0" applyFont="1" applyFill="1" applyAlignment="1">
      <alignment vertical="top" wrapText="1"/>
    </xf>
    <xf numFmtId="0" fontId="11" fillId="3" borderId="0" xfId="0" applyFont="1" applyFill="1" applyAlignment="1">
      <alignment vertical="center" wrapText="1"/>
    </xf>
    <xf numFmtId="0" fontId="0" fillId="2" borderId="0" xfId="0" applyFill="1"/>
    <xf numFmtId="164" fontId="0" fillId="2" borderId="0" xfId="0" applyNumberFormat="1" applyFill="1"/>
    <xf numFmtId="164" fontId="0" fillId="3" borderId="0" xfId="0" applyNumberFormat="1" applyFill="1"/>
    <xf numFmtId="3" fontId="0" fillId="3" borderId="0" xfId="0" applyNumberFormat="1" applyFill="1"/>
    <xf numFmtId="0" fontId="5" fillId="3" borderId="0" xfId="0" applyFont="1" applyFill="1"/>
    <xf numFmtId="0" fontId="10" fillId="3" borderId="0" xfId="0" applyFont="1" applyFill="1" applyAlignment="1">
      <alignment vertical="top" wrapText="1"/>
    </xf>
    <xf numFmtId="165" fontId="0" fillId="2" borderId="0" xfId="0" applyNumberFormat="1" applyFill="1"/>
    <xf numFmtId="0" fontId="4" fillId="2" borderId="0" xfId="0" applyFont="1" applyFill="1"/>
    <xf numFmtId="3" fontId="5" fillId="3" borderId="0" xfId="0" applyNumberFormat="1" applyFont="1" applyFill="1"/>
    <xf numFmtId="166" fontId="0" fillId="3" borderId="0" xfId="0" applyNumberFormat="1" applyFill="1"/>
    <xf numFmtId="3" fontId="0" fillId="2" borderId="0" xfId="0" applyNumberFormat="1" applyFill="1"/>
    <xf numFmtId="0" fontId="0" fillId="3" borderId="0" xfId="0" applyFill="1"/>
    <xf numFmtId="0" fontId="10" fillId="2" borderId="0" xfId="0" applyFont="1" applyFill="1" applyAlignment="1">
      <alignment vertical="top" wrapText="1"/>
    </xf>
    <xf numFmtId="4" fontId="0" fillId="3" borderId="0" xfId="0" applyNumberFormat="1" applyFill="1"/>
    <xf numFmtId="0" fontId="9" fillId="0" borderId="0" xfId="0" applyFont="1" applyAlignment="1">
      <alignment vertical="top" wrapText="1"/>
    </xf>
    <xf numFmtId="0" fontId="4" fillId="0" borderId="0" xfId="0" applyFont="1" applyAlignment="1">
      <alignment wrapText="1"/>
    </xf>
    <xf numFmtId="0" fontId="12" fillId="0" borderId="0" xfId="0" applyFont="1" applyAlignment="1">
      <alignment wrapText="1"/>
    </xf>
    <xf numFmtId="0" fontId="13" fillId="0" borderId="0" xfId="0" applyFont="1"/>
    <xf numFmtId="0" fontId="14" fillId="0" borderId="0" xfId="0" applyFont="1"/>
    <xf numFmtId="0" fontId="4" fillId="0" borderId="0" xfId="0" applyFont="1"/>
    <xf numFmtId="0" fontId="0" fillId="2" borderId="1" xfId="0" applyFill="1" applyBorder="1"/>
  </cellXfs>
  <cellStyles count="1">
    <cellStyle name="Normal" xfId="0" builtinId="0"/>
  </cellStyles>
  <dxfs count="2">
    <dxf>
      <font>
        <b/>
        <color rgb="FF8A1C1C"/>
      </font>
      <fill>
        <patternFill patternType="solid">
          <fgColor rgb="FFFDE2E2"/>
        </patternFill>
      </fill>
    </dxf>
    <dxf>
      <font>
        <b/>
        <color rgb="FF8A1C1C"/>
      </font>
      <fill>
        <patternFill patternType="solid">
          <fgColor rgb="FFFDE2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9.xml.rels><?xml version="1.0" encoding="UTF-8" standalone="yes"?>
<Relationships xmlns="http://schemas.openxmlformats.org/package/2006/relationships"><Relationship Id="rId1" Type="http://schemas.openxmlformats.org/officeDocument/2006/relationships/hyperlink" Target="https://www.ecfr.gov/current/title-49/subtitle-B/chapter-III/subchapter-B/part-391/subpart-C/section-391.25" TargetMode="External"/><Relationship Id="rId2" Type="http://schemas.openxmlformats.org/officeDocument/2006/relationships/hyperlink" Target="https://www.ecfr.gov/current/title-49/subtitle-B/chapter-III/subchapter-B/part-391/subpart-F/section-391.51" TargetMode="External"/><Relationship Id="rId3" Type="http://schemas.openxmlformats.org/officeDocument/2006/relationships/hyperlink" Target="https://www.ecfr.gov/current/title-49/subtitle-B/chapter-III/subchapter-B/part-391/subpart-C/section-391.23" TargetMode="External"/><Relationship Id="rId4" Type="http://schemas.openxmlformats.org/officeDocument/2006/relationships/hyperlink" Target="https://www.ecfr.gov/current/title-49/subtitle-B/chapter-III/subchapter-B/part-390/subpart-B/section-390.15" TargetMode="External"/><Relationship Id="rId5" Type="http://schemas.openxmlformats.org/officeDocument/2006/relationships/hyperlink" Target="https://www.ecfr.gov/current/title-49/subtitle-B/chapter-III/subchapter-B/part-390/subpart-A/section-390.5" TargetMode="External"/><Relationship Id="rId6" Type="http://schemas.openxmlformats.org/officeDocument/2006/relationships/hyperlink" Target="https://www.ecfr.gov/current/title-49/subtitle-B/chapter-III/subchapter-B/part-385/subpart-A/section-385.3" TargetMode="External"/><Relationship Id="rId7" Type="http://schemas.openxmlformats.org/officeDocument/2006/relationships/hyperlink" Target="https://www.ecfr.gov/current/title-49/subtitle-B/chapter-III/subchapter-B/part-382/subpart-G/section-382.701" TargetMode="External"/><Relationship Id="rId8" Type="http://schemas.openxmlformats.org/officeDocument/2006/relationships/hyperlink" Target="https://www.ecfr.gov/current/title-49/subtitle-B/chapter-III/subchapter-B/part-390/subpart-A/section-390.3" TargetMode="External"/><Relationship Id="rId9" Type="http://schemas.openxmlformats.org/officeDocument/2006/relationships/hyperlink" Target="https://www.ecfr.gov/current/title-49/subtitle-B/chapter-III/subchapter-B/part-383/subpart-A/section-383.3" TargetMode="External"/><Relationship Id="rId10" Type="http://schemas.openxmlformats.org/officeDocument/2006/relationships/hyperlink" Target="https://www.ecfr.gov/current/title-49/subtitle-B/chapter-III/subchapter-B/part-382/subpart-A/section-382.103" TargetMode="External"/><Relationship Id="rId11" Type="http://schemas.openxmlformats.org/officeDocument/2006/relationships/hyperlink" Target="https://www.federalregister.gov/documents/2024/12/04/2024-28377/crash-preventability-determination-program" TargetMode="External"/><Relationship Id="rId12" Type="http://schemas.openxmlformats.org/officeDocument/2006/relationships/hyperlink" Target="https://www.osha.gov/sites/default/files/publications/motor_vehicle_guide.pdf" TargetMode="External"/><Relationship Id="rId13" Type="http://schemas.openxmlformats.org/officeDocument/2006/relationships/hyperlink" Target="https://www.osha.gov/motor-vehicle-safety/employers" TargetMode="External"/><Relationship Id="rId14" Type="http://schemas.openxmlformats.org/officeDocument/2006/relationships/hyperlink" Target="https://www.assp.org/standards/standards-topics/fleet-motor-vehicles-z15-1" TargetMode="External"/><Relationship Id="rId15" Type="http://schemas.openxmlformats.org/officeDocument/2006/relationships/hyperlink" Target="https://www.nsc.org/road/resources/collision-preventability-review"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
  <sheetFormatPr defaultRowHeight="15" outlineLevelRow="0" outlineLevelCol="0" x14ac:dyDescent="55"/>
  <cols>
    <col min="1" max="1" width="96" customWidth="1"/>
  </cols>
  <sheetData>
    <row r="1" spans="1:1" x14ac:dyDescent="0.25">
      <c r="A1" s="1" t="s">
        <v>0</v>
      </c>
    </row>
    <row r="2" spans="1:1" x14ac:dyDescent="0.25">
      <c r="A2" s="2" t="s">
        <v>1</v>
      </c>
    </row>
    <row r="4" spans="1:6" x14ac:dyDescent="0.25">
      <c r="A4" s="3" t="s">
        <v>2</v>
      </c>
      <c r="B4" s="3"/>
      <c r="C4" s="3"/>
      <c r="D4" s="4" t="s">
        <v>3</v>
      </c>
      <c r="E4" s="4"/>
      <c r="F4" s="4"/>
    </row>
    <row r="6" ht="28" customHeight="1" spans="1:1" x14ac:dyDescent="0.25">
      <c r="A6" s="5" t="s">
        <v>4</v>
      </c>
    </row>
    <row r="7" ht="28" customHeight="1" spans="1:1" x14ac:dyDescent="0.25">
      <c r="A7" s="5" t="s">
        <v>5</v>
      </c>
    </row>
    <row r="8" ht="28" customHeight="1" spans="1:1" x14ac:dyDescent="0.25">
      <c r="A8" s="5" t="s">
        <v>6</v>
      </c>
    </row>
    <row r="9" ht="28" customHeight="1" spans="1:1" x14ac:dyDescent="0.25">
      <c r="A9" s="5" t="s">
        <v>7</v>
      </c>
    </row>
    <row r="10" ht="28" customHeight="1" spans="1:1" x14ac:dyDescent="0.25">
      <c r="A10" s="5" t="s">
        <v>8</v>
      </c>
    </row>
    <row r="11" ht="28" customHeight="1" spans="1:1" x14ac:dyDescent="0.25">
      <c r="A11" s="5" t="s">
        <v>9</v>
      </c>
    </row>
    <row r="12" ht="28" customHeight="1" spans="1:1" x14ac:dyDescent="0.25">
      <c r="A12" s="5" t="s">
        <v>10</v>
      </c>
    </row>
    <row r="13" ht="28" customHeight="1" spans="1:1" x14ac:dyDescent="0.25">
      <c r="A13" s="5" t="s">
        <v>11</v>
      </c>
    </row>
    <row r="14" ht="28" customHeight="1" spans="1:1" x14ac:dyDescent="0.25">
      <c r="A14" s="5" t="s">
        <v>12</v>
      </c>
    </row>
    <row r="15" ht="28" customHeight="1" spans="1:1" x14ac:dyDescent="0.25">
      <c r="A15" s="5" t="s">
        <v>13</v>
      </c>
    </row>
    <row r="16" ht="15" customHeight="1" spans="1:1" x14ac:dyDescent="0.25">
      <c r="A16" s="5" t="s">
        <v>14</v>
      </c>
    </row>
    <row r="18" spans="1:1" x14ac:dyDescent="0.25">
      <c r="A18" s="6" t="s">
        <v>15</v>
      </c>
    </row>
    <row r="19" spans="1:1" x14ac:dyDescent="0.25">
      <c r="A19" s="7" t="s">
        <v>16</v>
      </c>
    </row>
    <row r="20" spans="1:1" x14ac:dyDescent="0.25">
      <c r="A20" s="7" t="s">
        <v>17</v>
      </c>
    </row>
    <row r="21" spans="1:1" x14ac:dyDescent="0.25">
      <c r="A21" s="7" t="s">
        <v>18</v>
      </c>
    </row>
  </sheetData>
  <mergeCells count="2">
    <mergeCell ref="A4:C4"/>
    <mergeCell ref="D4:F4"/>
  </mergeCell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6"/>
  <sheetFormatPr defaultRowHeight="15" outlineLevelRow="0" outlineLevelCol="0" x14ac:dyDescent="55"/>
  <cols>
    <col min="1" max="1" width="74" customWidth="1"/>
    <col min="2" max="2" width="16" customWidth="1"/>
    <col min="3" max="3" width="72" customWidth="1"/>
  </cols>
  <sheetData>
    <row r="1" spans="1:1" x14ac:dyDescent="0.25">
      <c r="A1" s="8" t="s">
        <v>19</v>
      </c>
    </row>
    <row r="2" spans="1:3" x14ac:dyDescent="0.25">
      <c r="A2" s="9" t="s">
        <v>20</v>
      </c>
      <c r="B2" s="9"/>
      <c r="C2" s="9"/>
    </row>
    <row r="3" spans="1:6" x14ac:dyDescent="0.25">
      <c r="A3" s="3" t="s">
        <v>2</v>
      </c>
      <c r="B3" s="3"/>
      <c r="C3" s="3"/>
      <c r="D3" s="4" t="s">
        <v>3</v>
      </c>
      <c r="E3" s="4"/>
      <c r="F3" s="4"/>
    </row>
    <row r="4" ht="30" customHeight="1" spans="1:3" x14ac:dyDescent="0.25">
      <c r="A4" s="10" t="s">
        <v>21</v>
      </c>
      <c r="B4" s="10" t="s">
        <v>22</v>
      </c>
      <c r="C4" s="10" t="s">
        <v>23</v>
      </c>
    </row>
    <row r="5" ht="30" customHeight="1" spans="1:3" x14ac:dyDescent="0.25">
      <c r="A5" s="11" t="s">
        <v>24</v>
      </c>
      <c r="C5" s="12" t="s">
        <v>25</v>
      </c>
    </row>
    <row r="6" ht="44" customHeight="1" spans="1:3" x14ac:dyDescent="0.25">
      <c r="A6" s="5" t="s">
        <v>26</v>
      </c>
      <c r="B6" s="13" t="s">
        <v>27</v>
      </c>
      <c r="C6" s="12" t="s">
        <v>28</v>
      </c>
    </row>
    <row r="7" ht="44" customHeight="1" spans="1:3" x14ac:dyDescent="0.25">
      <c r="A7" s="5" t="s">
        <v>29</v>
      </c>
      <c r="B7" s="13" t="s">
        <v>27</v>
      </c>
      <c r="C7" s="12" t="s">
        <v>30</v>
      </c>
    </row>
    <row r="8" ht="44" customHeight="1" spans="1:3" x14ac:dyDescent="0.25">
      <c r="A8" s="5" t="s">
        <v>31</v>
      </c>
      <c r="B8" s="13" t="s">
        <v>27</v>
      </c>
      <c r="C8" s="12" t="s">
        <v>32</v>
      </c>
    </row>
    <row r="9" ht="44" customHeight="1" spans="1:3" x14ac:dyDescent="0.25">
      <c r="A9" s="5" t="s">
        <v>33</v>
      </c>
      <c r="B9" s="13" t="s">
        <v>34</v>
      </c>
      <c r="C9" s="12" t="s">
        <v>35</v>
      </c>
    </row>
    <row r="10" spans="1:1" x14ac:dyDescent="0.25">
      <c r="A10" s="11" t="s">
        <v>36</v>
      </c>
    </row>
    <row r="11" ht="30" customHeight="1" spans="1:3" x14ac:dyDescent="0.25">
      <c r="A11" s="5" t="s">
        <v>37</v>
      </c>
      <c r="B11" s="14">
        <v>365</v>
      </c>
      <c r="C11" s="12" t="s">
        <v>38</v>
      </c>
    </row>
    <row r="12" ht="30" customHeight="1" spans="1:3" x14ac:dyDescent="0.25">
      <c r="A12" s="5" t="s">
        <v>39</v>
      </c>
      <c r="B12" s="14">
        <v>365</v>
      </c>
      <c r="C12" s="12" t="s">
        <v>40</v>
      </c>
    </row>
    <row r="13" ht="30" customHeight="1" spans="1:3" x14ac:dyDescent="0.25">
      <c r="A13" s="5" t="s">
        <v>41</v>
      </c>
      <c r="B13" s="14">
        <v>365</v>
      </c>
      <c r="C13" s="12" t="s">
        <v>42</v>
      </c>
    </row>
    <row r="14" ht="30" customHeight="1" spans="1:3" x14ac:dyDescent="0.25">
      <c r="A14" s="5" t="s">
        <v>43</v>
      </c>
      <c r="B14" s="14">
        <v>30</v>
      </c>
      <c r="C14" s="12" t="s">
        <v>44</v>
      </c>
    </row>
    <row r="15" ht="30" customHeight="1" spans="1:3" x14ac:dyDescent="0.25">
      <c r="A15" s="5" t="s">
        <v>45</v>
      </c>
      <c r="B15" s="14">
        <v>30</v>
      </c>
      <c r="C15" s="12" t="s">
        <v>46</v>
      </c>
    </row>
    <row r="16" spans="1:2" x14ac:dyDescent="0.25">
      <c r="A16" s="5" t="s">
        <v>47</v>
      </c>
      <c r="B16" s="14">
        <v>60</v>
      </c>
    </row>
    <row r="17" spans="1:2" x14ac:dyDescent="0.25">
      <c r="A17" s="5" t="s">
        <v>48</v>
      </c>
      <c r="B17" s="14">
        <v>90</v>
      </c>
    </row>
    <row r="18" ht="30" customHeight="1" spans="1:3" x14ac:dyDescent="0.25">
      <c r="A18" s="5" t="s">
        <v>49</v>
      </c>
      <c r="B18" s="15">
        <v>46203</v>
      </c>
      <c r="C18" s="12" t="s">
        <v>50</v>
      </c>
    </row>
    <row r="19" ht="30" customHeight="1" spans="1:3" x14ac:dyDescent="0.25">
      <c r="A19" s="5" t="s">
        <v>51</v>
      </c>
      <c r="B19" s="14">
        <v>186000</v>
      </c>
      <c r="C19" s="12" t="s">
        <v>52</v>
      </c>
    </row>
    <row r="20" ht="30" customHeight="1" spans="1:3" x14ac:dyDescent="0.25">
      <c r="A20" s="5" t="s">
        <v>53</v>
      </c>
      <c r="B20" s="16" t="s">
        <v>54</v>
      </c>
      <c r="C20" s="12" t="s">
        <v>55</v>
      </c>
    </row>
    <row r="21" ht="30" customHeight="1" spans="1:3" x14ac:dyDescent="0.25">
      <c r="A21" s="5" t="s">
        <v>56</v>
      </c>
      <c r="B21" s="14">
        <v>30</v>
      </c>
      <c r="C21" s="12" t="s">
        <v>57</v>
      </c>
    </row>
    <row r="23" spans="1:1" x14ac:dyDescent="0.25">
      <c r="A23" s="6" t="s">
        <v>58</v>
      </c>
    </row>
    <row r="24" ht="48" customHeight="1" spans="1:3" x14ac:dyDescent="0.25">
      <c r="A24" s="17">
        <f>IF($B$6="No","Scope declared — no interstate commercial motor vehicle operation, so 49 CFR Parts 390 and 391 do not reach this fleet federally. ",IF($B$7="Yes","Scope declared — 49 CFR 390.3(f)(2) excepts transportation performed by a State or a political subdivision, so the Part 391 driver qualification rules and the 390.15 accident register do not apply to you federally. They apply only if your State's adoption of the federal rules reaches you — check it. ","Scope declared — interstate commercial motor vehicle operation, so the Part 391 driver qualification rules and the 390.15 accident register apply. "))&amp;IF($B$8="Yes","Part 382 Clearinghouse queries apply to your drivers who operate a vehicle requiring a commercial driver licence, regardless of that exception — 49 CFR 382.103(a) and (c).","No driver operates a vehicle requiring a commercial driver licence, so Part 382 does not apply — 49 CFR 382.103(a).")</f>
      </c>
      <c r="B24" s="17"/>
      <c r="C24" s="17"/>
    </row>
    <row r="26" ht="56" customHeight="1" spans="1:3" x14ac:dyDescent="0.25">
      <c r="A26" s="12" t="s">
        <v>59</v>
      </c>
      <c r="B26" s="12"/>
      <c r="C26" s="12"/>
    </row>
  </sheetData>
  <mergeCells count="5">
    <mergeCell ref="A2:C2"/>
    <mergeCell ref="A3:C3"/>
    <mergeCell ref="D3:F3"/>
    <mergeCell ref="A24:C24"/>
    <mergeCell ref="A26:C26"/>
  </mergeCells>
  <dataValidations count="2">
    <dataValidation type="list" allowBlank="1" sqref="B6:B8">
      <formula1>"Yes,No"</formula1>
    </dataValidation>
    <dataValidation type="list" allowBlank="1" sqref="B9">
      <formula1>"Yes,No,Unknown"</formula1>
    </dataValidation>
  </dataValidations>
  <pageMargins left="0.6" right="0.6" top="0.7" bottom="0.7" header="0.3" footer="0.3"/>
  <pageSetup orientation="portrait" horizontalDpi="4294967295" verticalDpi="4294967295" scale="100"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12"/>
  <sheetViews>
    <sheetView workbookViewId="0">
      <pane xSplit="1" ySplit="4" topLeftCell="B5" activePane="bottomRight" state="frozen"/>
      <selection pane="bottomRight"/>
    </sheetView>
  </sheetViews>
  <sheetFormatPr defaultRowHeight="15" outlineLevelRow="0" outlineLevelCol="0" x14ac:dyDescent="55"/>
  <cols>
    <col min="1" max="1" width="18" customWidth="1"/>
    <col min="2" max="2" width="12" customWidth="1"/>
    <col min="3" max="3" width="11" customWidth="1"/>
    <col min="4" max="5" width="12" customWidth="1"/>
    <col min="6" max="7" width="14" customWidth="1"/>
    <col min="8" max="12" width="12" customWidth="1"/>
    <col min="13" max="13" width="16" customWidth="1"/>
    <col min="14" max="15" width="12" customWidth="1"/>
    <col min="16" max="16" width="11" customWidth="1"/>
    <col min="17" max="18" width="12" customWidth="1"/>
    <col min="19" max="19" width="11" customWidth="1"/>
    <col min="20" max="20" width="16" customWidth="1"/>
    <col min="21" max="21" width="12" customWidth="1"/>
    <col min="22" max="22" width="11" customWidth="1"/>
    <col min="23" max="23" width="16" customWidth="1"/>
    <col min="24" max="24" width="11" customWidth="1"/>
    <col min="25" max="26" width="46" customWidth="1"/>
    <col min="27" max="27" width="52" customWidth="1"/>
  </cols>
  <sheetData>
    <row r="1" ht="34" customHeight="1" spans="1:12" x14ac:dyDescent="0.25">
      <c r="A1" s="18">
        <f>IF('Program settings'!$B$6="No","Scope declared — no interstate commercial motor vehicle operation, so 49 CFR Parts 390 and 391 do not reach this fleet federally. ",IF('Program settings'!$B$7="Yes","Scope declared — 49 CFR 390.3(f)(2) excepts transportation performed by a State or a political subdivision, so the Part 391 driver qualification rules and the 390.15 accident register do not apply to you federally. They apply only if your State's adoption of the federal rules reaches you — check it. ","Scope declared — interstate commercial motor vehicle operation, so the Part 391 driver qualification rules and the 390.15 accident register apply. "))&amp;IF('Program settings'!$B$8="Yes","Part 382 Clearinghouse queries apply to your drivers who operate a vehicle requiring a commercial driver licence, regardless of that exception — 49 CFR 382.103(a) and (c).","No driver operates a vehicle requiring a commercial driver licence, so Part 382 does not apply — 49 CFR 382.103(a).")</f>
      </c>
      <c r="B1" s="18"/>
      <c r="C1" s="18"/>
      <c r="D1" s="18"/>
      <c r="E1" s="18"/>
      <c r="F1" s="18"/>
      <c r="G1" s="18"/>
      <c r="H1" s="18"/>
      <c r="I1" s="18"/>
      <c r="J1" s="18"/>
      <c r="K1" s="18"/>
      <c r="L1" s="18"/>
    </row>
    <row r="2" spans="1:6" x14ac:dyDescent="0.25">
      <c r="A2" s="3" t="s">
        <v>2</v>
      </c>
      <c r="B2" s="3"/>
      <c r="C2" s="3"/>
      <c r="D2" s="4" t="s">
        <v>3</v>
      </c>
      <c r="E2" s="4"/>
      <c r="F2" s="4"/>
    </row>
    <row r="3" spans="1:27" x14ac:dyDescent="0.25">
      <c r="A3" s="9" t="s">
        <v>20</v>
      </c>
      <c r="B3" s="9"/>
      <c r="C3" s="9"/>
      <c r="D3" s="9"/>
      <c r="E3" s="9"/>
      <c r="F3" s="9"/>
      <c r="G3" s="9"/>
      <c r="H3" s="9"/>
      <c r="I3" s="9"/>
      <c r="J3" s="9"/>
      <c r="K3" s="9"/>
      <c r="L3" s="9"/>
      <c r="M3" s="9"/>
      <c r="N3" s="9"/>
      <c r="O3" s="9"/>
      <c r="P3" s="9"/>
      <c r="Q3" s="9"/>
      <c r="R3" s="9"/>
      <c r="S3" s="9"/>
      <c r="T3" s="9"/>
      <c r="U3" s="9"/>
      <c r="V3" s="9"/>
      <c r="W3" s="9"/>
      <c r="X3" s="9"/>
      <c r="Y3" s="9"/>
      <c r="Z3" s="9"/>
      <c r="AA3" s="9"/>
    </row>
    <row r="4" ht="30" customHeight="1" spans="1:27" x14ac:dyDescent="0.25">
      <c r="A4" s="10" t="s">
        <v>60</v>
      </c>
      <c r="B4" s="10" t="s">
        <v>61</v>
      </c>
      <c r="C4" s="10" t="s">
        <v>62</v>
      </c>
      <c r="D4" s="10" t="s">
        <v>63</v>
      </c>
      <c r="E4" s="10" t="s">
        <v>64</v>
      </c>
      <c r="F4" s="10" t="s">
        <v>65</v>
      </c>
      <c r="G4" s="10" t="s">
        <v>66</v>
      </c>
      <c r="H4" s="10" t="s">
        <v>67</v>
      </c>
      <c r="I4" s="10" t="s">
        <v>68</v>
      </c>
      <c r="J4" s="10" t="s">
        <v>69</v>
      </c>
      <c r="K4" s="10" t="s">
        <v>70</v>
      </c>
      <c r="L4" s="10" t="s">
        <v>71</v>
      </c>
      <c r="M4" s="10" t="s">
        <v>72</v>
      </c>
      <c r="N4" s="10" t="s">
        <v>73</v>
      </c>
      <c r="O4" s="10" t="s">
        <v>74</v>
      </c>
      <c r="P4" s="10" t="s">
        <v>75</v>
      </c>
      <c r="Q4" s="10" t="s">
        <v>76</v>
      </c>
      <c r="R4" s="10" t="s">
        <v>77</v>
      </c>
      <c r="S4" s="10" t="s">
        <v>78</v>
      </c>
      <c r="T4" s="10" t="s">
        <v>79</v>
      </c>
      <c r="U4" s="10" t="s">
        <v>80</v>
      </c>
      <c r="V4" s="10" t="s">
        <v>81</v>
      </c>
      <c r="W4" s="10" t="s">
        <v>82</v>
      </c>
      <c r="X4" s="10" t="s">
        <v>83</v>
      </c>
      <c r="Y4" s="10" t="s">
        <v>84</v>
      </c>
      <c r="Z4" s="10" t="s">
        <v>85</v>
      </c>
      <c r="AA4" s="10" t="s">
        <v>86</v>
      </c>
    </row>
    <row r="5" spans="1:27" x14ac:dyDescent="0.25">
      <c r="A5" s="19" t="s">
        <v>87</v>
      </c>
      <c r="B5" s="19" t="s">
        <v>88</v>
      </c>
      <c r="C5" s="19" t="s">
        <v>89</v>
      </c>
      <c r="D5" s="20">
        <v>46826</v>
      </c>
      <c r="E5" s="19" t="s">
        <v>27</v>
      </c>
      <c r="F5" s="19" t="s">
        <v>27</v>
      </c>
      <c r="G5" s="19" t="s">
        <v>27</v>
      </c>
      <c r="H5" s="20">
        <v>43563</v>
      </c>
      <c r="I5" s="20"/>
      <c r="J5" s="20">
        <v>45964</v>
      </c>
      <c r="K5" s="20">
        <v>43570</v>
      </c>
      <c r="L5" s="20">
        <v>46114</v>
      </c>
      <c r="M5" s="19" t="s">
        <v>90</v>
      </c>
      <c r="N5" s="20">
        <v>46118</v>
      </c>
      <c r="O5" s="20">
        <v>46034</v>
      </c>
      <c r="P5" s="19" t="s">
        <v>91</v>
      </c>
      <c r="Q5" s="20">
        <v>46438</v>
      </c>
      <c r="R5" s="21">
        <f>IF($N5="","",$N5+'Program settings'!$B$11)</f>
      </c>
      <c r="S5" s="22">
        <f>IF($R5="","",$R5-'Program settings'!$B$18)</f>
      </c>
      <c r="T5" s="23">
        <f>IF($S5="","",IF($S5&lt;0,"OVERDUE",IF($S5&lt;='Program settings'!$B$15,"Due within 30 days",IF($S5&lt;='Program settings'!$B$16,"Due within 60 days",IF($S5&lt;='Program settings'!$B$17,"Due within 90 days","OK")))))</f>
      </c>
      <c r="U5" s="21">
        <f>IF($F5="No","",IF($O5="","",$O5+'Program settings'!$B$12))</f>
      </c>
      <c r="V5" s="22">
        <f>IF($U5="","",$U5-'Program settings'!$B$18)</f>
      </c>
      <c r="W5" s="23">
        <f>IF($V5="","",IF($V5&lt;0,"OVERDUE",IF($V5&lt;='Program settings'!$B$15,"Due within 30 days",IF($V5&lt;='Program settings'!$B$16,"Due within 60 days",IF($V5&lt;='Program settings'!$B$17,"Due within 90 days","OK")))))</f>
      </c>
      <c r="X5" s="22">
        <f>IF($J5="","",'Program settings'!$B$18-$J5)</f>
      </c>
      <c r="Y5" s="24">
        <f>IF($A5="","",IF($G5="No","Company policy — 49 CFR 391 does not reach a driver who does not drive a commercial motor vehicle",IF('Program settings'!$B$6="No","Company policy — no interstate commercial motor vehicle operation is declared",IF('Program settings'!$B$7="Yes","49 CFR 391.25 — through your State's adoption only; 390.3(f)(2) excepts a political subdivision federally","49 CFR 391.25"))))</f>
      </c>
      <c r="Z5" s="24">
        <f>IF($A5="","",IF($F5="No","Not applicable — Part 382 covers drivers of vehicles requiring a commercial driver licence","49 CFR 382.701(b) — the vehicle requires a commercial driver licence, per 382.103(a); applies even to a political subdivision, per 382.103(c)"))</f>
      </c>
      <c r="AA5" s="24">
        <f>IF($A5="","",IF($J5="","Policy acknowledgement not on file",IF(IF($G5="Yes",1,0)*IF($K5="",1,0)=1,"Pre-hire driving record not on file — 49 CFR 391.23(b) requires it within 30 days of hire",IF(IF($L5="",0,1)*IF($M5="",1,0)=1,"Annual record on file with no note naming the reviewer — 49 CFR 391.25(c)(2)",""))))</f>
      </c>
    </row>
    <row r="6" spans="1:27" x14ac:dyDescent="0.25">
      <c r="A6" s="19" t="s">
        <v>92</v>
      </c>
      <c r="B6" s="19" t="s">
        <v>93</v>
      </c>
      <c r="C6" s="19" t="s">
        <v>94</v>
      </c>
      <c r="D6" s="20">
        <v>46660</v>
      </c>
      <c r="E6" s="19" t="s">
        <v>27</v>
      </c>
      <c r="F6" s="19" t="s">
        <v>27</v>
      </c>
      <c r="G6" s="19" t="s">
        <v>27</v>
      </c>
      <c r="H6" s="20">
        <v>42604</v>
      </c>
      <c r="I6" s="20"/>
      <c r="J6" s="20">
        <v>45964</v>
      </c>
      <c r="K6" s="20">
        <v>42611</v>
      </c>
      <c r="L6" s="20">
        <v>45666</v>
      </c>
      <c r="M6" s="19" t="s">
        <v>90</v>
      </c>
      <c r="N6" s="20">
        <v>45671</v>
      </c>
      <c r="O6" s="20">
        <v>45691</v>
      </c>
      <c r="P6" s="19" t="s">
        <v>91</v>
      </c>
      <c r="Q6" s="20">
        <v>46245</v>
      </c>
      <c r="R6" s="21">
        <f>IF($N6="","",$N6+'Program settings'!$B$11)</f>
      </c>
      <c r="S6" s="22">
        <f>IF($R6="","",$R6-'Program settings'!$B$18)</f>
      </c>
      <c r="T6" s="23">
        <f>IF($S6="","",IF($S6&lt;0,"OVERDUE",IF($S6&lt;='Program settings'!$B$15,"Due within 30 days",IF($S6&lt;='Program settings'!$B$16,"Due within 60 days",IF($S6&lt;='Program settings'!$B$17,"Due within 90 days","OK")))))</f>
      </c>
      <c r="U6" s="21">
        <f>IF($F6="No","",IF($O6="","",$O6+'Program settings'!$B$12))</f>
      </c>
      <c r="V6" s="22">
        <f>IF($U6="","",$U6-'Program settings'!$B$18)</f>
      </c>
      <c r="W6" s="23">
        <f>IF($V6="","",IF($V6&lt;0,"OVERDUE",IF($V6&lt;='Program settings'!$B$15,"Due within 30 days",IF($V6&lt;='Program settings'!$B$16,"Due within 60 days",IF($V6&lt;='Program settings'!$B$17,"Due within 90 days","OK")))))</f>
      </c>
      <c r="X6" s="22">
        <f>IF($J6="","",'Program settings'!$B$18-$J6)</f>
      </c>
      <c r="Y6" s="24">
        <f>IF($A6="","",IF($G6="No","Company policy — 49 CFR 391 does not reach a driver who does not drive a commercial motor vehicle",IF('Program settings'!$B$6="No","Company policy — no interstate commercial motor vehicle operation is declared",IF('Program settings'!$B$7="Yes","49 CFR 391.25 — through your State's adoption only; 390.3(f)(2) excepts a political subdivision federally","49 CFR 391.25"))))</f>
      </c>
      <c r="Z6" s="24">
        <f>IF($A6="","",IF($F6="No","Not applicable — Part 382 covers drivers of vehicles requiring a commercial driver licence","49 CFR 382.701(b) — the vehicle requires a commercial driver licence, per 382.103(a); applies even to a political subdivision, per 382.103(c)"))</f>
      </c>
      <c r="AA6" s="24">
        <f>IF($A6="","",IF($J6="","Policy acknowledgement not on file",IF(IF($G6="Yes",1,0)*IF($K6="",1,0)=1,"Pre-hire driving record not on file — 49 CFR 391.23(b) requires it within 30 days of hire",IF(IF($L6="",0,1)*IF($M6="",1,0)=1,"Annual record on file with no note naming the reviewer — 49 CFR 391.25(c)(2)",""))))</f>
      </c>
    </row>
    <row r="7" spans="1:27" x14ac:dyDescent="0.25">
      <c r="A7" s="19" t="s">
        <v>95</v>
      </c>
      <c r="B7" s="19" t="s">
        <v>96</v>
      </c>
      <c r="C7" s="19" t="s">
        <v>97</v>
      </c>
      <c r="D7" s="20">
        <v>47123</v>
      </c>
      <c r="E7" s="19" t="s">
        <v>98</v>
      </c>
      <c r="F7" s="19" t="s">
        <v>98</v>
      </c>
      <c r="G7" s="19" t="s">
        <v>27</v>
      </c>
      <c r="H7" s="20">
        <v>44970</v>
      </c>
      <c r="I7" s="20"/>
      <c r="J7" s="20">
        <v>45964</v>
      </c>
      <c r="K7" s="20">
        <v>44986</v>
      </c>
      <c r="L7" s="20">
        <v>46160</v>
      </c>
      <c r="M7" s="19" t="s">
        <v>90</v>
      </c>
      <c r="N7" s="20">
        <v>46163</v>
      </c>
      <c r="O7" s="20"/>
      <c r="P7" s="19"/>
      <c r="Q7" s="20">
        <v>46227</v>
      </c>
      <c r="R7" s="21">
        <f>IF($N7="","",$N7+'Program settings'!$B$11)</f>
      </c>
      <c r="S7" s="22">
        <f>IF($R7="","",$R7-'Program settings'!$B$18)</f>
      </c>
      <c r="T7" s="23">
        <f>IF($S7="","",IF($S7&lt;0,"OVERDUE",IF($S7&lt;='Program settings'!$B$15,"Due within 30 days",IF($S7&lt;='Program settings'!$B$16,"Due within 60 days",IF($S7&lt;='Program settings'!$B$17,"Due within 90 days","OK")))))</f>
      </c>
      <c r="U7" s="21">
        <f>IF($F7="No","",IF($O7="","",$O7+'Program settings'!$B$12))</f>
      </c>
      <c r="V7" s="22">
        <f>IF($U7="","",$U7-'Program settings'!$B$18)</f>
      </c>
      <c r="W7" s="23">
        <f>IF($V7="","",IF($V7&lt;0,"OVERDUE",IF($V7&lt;='Program settings'!$B$15,"Due within 30 days",IF($V7&lt;='Program settings'!$B$16,"Due within 60 days",IF($V7&lt;='Program settings'!$B$17,"Due within 90 days","OK")))))</f>
      </c>
      <c r="X7" s="22">
        <f>IF($J7="","",'Program settings'!$B$18-$J7)</f>
      </c>
      <c r="Y7" s="24">
        <f>IF($A7="","",IF($G7="No","Company policy — 49 CFR 391 does not reach a driver who does not drive a commercial motor vehicle",IF('Program settings'!$B$6="No","Company policy — no interstate commercial motor vehicle operation is declared",IF('Program settings'!$B$7="Yes","49 CFR 391.25 — through your State's adoption only; 390.3(f)(2) excepts a political subdivision federally","49 CFR 391.25"))))</f>
      </c>
      <c r="Z7" s="24">
        <f>IF($A7="","",IF($F7="No","Not applicable — Part 382 covers drivers of vehicles requiring a commercial driver licence","49 CFR 382.701(b) — the vehicle requires a commercial driver licence, per 382.103(a); applies even to a political subdivision, per 382.103(c)"))</f>
      </c>
      <c r="AA7" s="24">
        <f>IF($A7="","",IF($J7="","Policy acknowledgement not on file",IF(IF($G7="Yes",1,0)*IF($K7="",1,0)=1,"Pre-hire driving record not on file — 49 CFR 391.23(b) requires it within 30 days of hire",IF(IF($L7="",0,1)*IF($M7="",1,0)=1,"Annual record on file with no note naming the reviewer — 49 CFR 391.25(c)(2)",""))))</f>
      </c>
    </row>
    <row r="8" spans="1:27" x14ac:dyDescent="0.25">
      <c r="A8" s="19" t="s">
        <v>99</v>
      </c>
      <c r="B8" s="19" t="s">
        <v>100</v>
      </c>
      <c r="C8" s="19" t="s">
        <v>89</v>
      </c>
      <c r="D8" s="20">
        <v>46557</v>
      </c>
      <c r="E8" s="19" t="s">
        <v>27</v>
      </c>
      <c r="F8" s="19" t="s">
        <v>98</v>
      </c>
      <c r="G8" s="19" t="s">
        <v>98</v>
      </c>
      <c r="H8" s="20">
        <v>45446</v>
      </c>
      <c r="I8" s="20"/>
      <c r="J8" s="20">
        <v>45964</v>
      </c>
      <c r="K8" s="20">
        <v>45453</v>
      </c>
      <c r="L8" s="20">
        <v>46174</v>
      </c>
      <c r="M8" s="19" t="s">
        <v>90</v>
      </c>
      <c r="N8" s="20">
        <v>46177</v>
      </c>
      <c r="O8" s="20"/>
      <c r="P8" s="19"/>
      <c r="Q8" s="20"/>
      <c r="R8" s="21">
        <f>IF($N8="","",$N8+'Program settings'!$B$11)</f>
      </c>
      <c r="S8" s="22">
        <f>IF($R8="","",$R8-'Program settings'!$B$18)</f>
      </c>
      <c r="T8" s="23">
        <f>IF($S8="","",IF($S8&lt;0,"OVERDUE",IF($S8&lt;='Program settings'!$B$15,"Due within 30 days",IF($S8&lt;='Program settings'!$B$16,"Due within 60 days",IF($S8&lt;='Program settings'!$B$17,"Due within 90 days","OK")))))</f>
      </c>
      <c r="U8" s="21">
        <f>IF($F8="No","",IF($O8="","",$O8+'Program settings'!$B$12))</f>
      </c>
      <c r="V8" s="22">
        <f>IF($U8="","",$U8-'Program settings'!$B$18)</f>
      </c>
      <c r="W8" s="23">
        <f>IF($V8="","",IF($V8&lt;0,"OVERDUE",IF($V8&lt;='Program settings'!$B$15,"Due within 30 days",IF($V8&lt;='Program settings'!$B$16,"Due within 60 days",IF($V8&lt;='Program settings'!$B$17,"Due within 90 days","OK")))))</f>
      </c>
      <c r="X8" s="22">
        <f>IF($J8="","",'Program settings'!$B$18-$J8)</f>
      </c>
      <c r="Y8" s="24">
        <f>IF($A8="","",IF($G8="No","Company policy — 49 CFR 391 does not reach a driver who does not drive a commercial motor vehicle",IF('Program settings'!$B$6="No","Company policy — no interstate commercial motor vehicle operation is declared",IF('Program settings'!$B$7="Yes","49 CFR 391.25 — through your State's adoption only; 390.3(f)(2) excepts a political subdivision federally","49 CFR 391.25"))))</f>
      </c>
      <c r="Z8" s="24">
        <f>IF($A8="","",IF($F8="No","Not applicable — Part 382 covers drivers of vehicles requiring a commercial driver licence","49 CFR 382.701(b) — the vehicle requires a commercial driver licence, per 382.103(a); applies even to a political subdivision, per 382.103(c)"))</f>
      </c>
      <c r="AA8" s="24">
        <f>IF($A8="","",IF($J8="","Policy acknowledgement not on file",IF(IF($G8="Yes",1,0)*IF($K8="",1,0)=1,"Pre-hire driving record not on file — 49 CFR 391.23(b) requires it within 30 days of hire",IF(IF($L8="",0,1)*IF($M8="",1,0)=1,"Annual record on file with no note naming the reviewer — 49 CFR 391.25(c)(2)",""))))</f>
      </c>
    </row>
    <row r="9" spans="1:27" x14ac:dyDescent="0.25">
      <c r="A9" s="19" t="s">
        <v>101</v>
      </c>
      <c r="B9" s="19" t="s">
        <v>102</v>
      </c>
      <c r="C9" s="19" t="s">
        <v>97</v>
      </c>
      <c r="D9" s="20">
        <v>47084</v>
      </c>
      <c r="E9" s="19" t="s">
        <v>98</v>
      </c>
      <c r="F9" s="19" t="s">
        <v>98</v>
      </c>
      <c r="G9" s="19" t="s">
        <v>98</v>
      </c>
      <c r="H9" s="20">
        <v>45915</v>
      </c>
      <c r="I9" s="20"/>
      <c r="J9" s="20"/>
      <c r="K9" s="20">
        <v>45919</v>
      </c>
      <c r="L9" s="20"/>
      <c r="M9" s="19"/>
      <c r="N9" s="20"/>
      <c r="O9" s="20"/>
      <c r="P9" s="19"/>
      <c r="Q9" s="20"/>
      <c r="R9" s="21">
        <f>IF($N9="","",$N9+'Program settings'!$B$11)</f>
      </c>
      <c r="S9" s="22">
        <f>IF($R9="","",$R9-'Program settings'!$B$18)</f>
      </c>
      <c r="T9" s="23">
        <f>IF($S9="","",IF($S9&lt;0,"OVERDUE",IF($S9&lt;='Program settings'!$B$15,"Due within 30 days",IF($S9&lt;='Program settings'!$B$16,"Due within 60 days",IF($S9&lt;='Program settings'!$B$17,"Due within 90 days","OK")))))</f>
      </c>
      <c r="U9" s="21">
        <f>IF($F9="No","",IF($O9="","",$O9+'Program settings'!$B$12))</f>
      </c>
      <c r="V9" s="22">
        <f>IF($U9="","",$U9-'Program settings'!$B$18)</f>
      </c>
      <c r="W9" s="23">
        <f>IF($V9="","",IF($V9&lt;0,"OVERDUE",IF($V9&lt;='Program settings'!$B$15,"Due within 30 days",IF($V9&lt;='Program settings'!$B$16,"Due within 60 days",IF($V9&lt;='Program settings'!$B$17,"Due within 90 days","OK")))))</f>
      </c>
      <c r="X9" s="22">
        <f>IF($J9="","",'Program settings'!$B$18-$J9)</f>
      </c>
      <c r="Y9" s="24">
        <f>IF($A9="","",IF($G9="No","Company policy — 49 CFR 391 does not reach a driver who does not drive a commercial motor vehicle",IF('Program settings'!$B$6="No","Company policy — no interstate commercial motor vehicle operation is declared",IF('Program settings'!$B$7="Yes","49 CFR 391.25 — through your State's adoption only; 390.3(f)(2) excepts a political subdivision federally","49 CFR 391.25"))))</f>
      </c>
      <c r="Z9" s="24">
        <f>IF($A9="","",IF($F9="No","Not applicable — Part 382 covers drivers of vehicles requiring a commercial driver licence","49 CFR 382.701(b) — the vehicle requires a commercial driver licence, per 382.103(a); applies even to a political subdivision, per 382.103(c)"))</f>
      </c>
      <c r="AA9" s="24">
        <f>IF($A9="","",IF($J9="","Policy acknowledgement not on file",IF(IF($G9="Yes",1,0)*IF($K9="",1,0)=1,"Pre-hire driving record not on file — 49 CFR 391.23(b) requires it within 30 days of hire",IF(IF($L9="",0,1)*IF($M9="",1,0)=1,"Annual record on file with no note naming the reviewer — 49 CFR 391.25(c)(2)",""))))</f>
      </c>
    </row>
    <row r="10" spans="1:27" x14ac:dyDescent="0.25">
      <c r="A10" s="19" t="s">
        <v>103</v>
      </c>
      <c r="B10" s="19" t="s">
        <v>104</v>
      </c>
      <c r="C10" s="19" t="s">
        <v>89</v>
      </c>
      <c r="D10" s="20">
        <v>46479</v>
      </c>
      <c r="E10" s="19" t="s">
        <v>27</v>
      </c>
      <c r="F10" s="19" t="s">
        <v>27</v>
      </c>
      <c r="G10" s="19" t="s">
        <v>27</v>
      </c>
      <c r="H10" s="20">
        <v>44326</v>
      </c>
      <c r="I10" s="20">
        <v>46108</v>
      </c>
      <c r="J10" s="20">
        <v>45964</v>
      </c>
      <c r="K10" s="20">
        <v>44330</v>
      </c>
      <c r="L10" s="20">
        <v>45993</v>
      </c>
      <c r="M10" s="19" t="s">
        <v>90</v>
      </c>
      <c r="N10" s="20">
        <v>45996</v>
      </c>
      <c r="O10" s="20">
        <v>45999</v>
      </c>
      <c r="P10" s="19" t="s">
        <v>105</v>
      </c>
      <c r="Q10" s="20">
        <v>46375</v>
      </c>
      <c r="R10" s="21">
        <f>IF($N10="","",$N10+'Program settings'!$B$11)</f>
      </c>
      <c r="S10" s="22">
        <f>IF($R10="","",$R10-'Program settings'!$B$18)</f>
      </c>
      <c r="T10" s="23">
        <f>IF($S10="","",IF($S10&lt;0,"OVERDUE",IF($S10&lt;='Program settings'!$B$15,"Due within 30 days",IF($S10&lt;='Program settings'!$B$16,"Due within 60 days",IF($S10&lt;='Program settings'!$B$17,"Due within 90 days","OK")))))</f>
      </c>
      <c r="U10" s="21">
        <f>IF($F10="No","",IF($O10="","",$O10+'Program settings'!$B$12))</f>
      </c>
      <c r="V10" s="22">
        <f>IF($U10="","",$U10-'Program settings'!$B$18)</f>
      </c>
      <c r="W10" s="23">
        <f>IF($V10="","",IF($V10&lt;0,"OVERDUE",IF($V10&lt;='Program settings'!$B$15,"Due within 30 days",IF($V10&lt;='Program settings'!$B$16,"Due within 60 days",IF($V10&lt;='Program settings'!$B$17,"Due within 90 days","OK")))))</f>
      </c>
      <c r="X10" s="22">
        <f>IF($J10="","",'Program settings'!$B$18-$J10)</f>
      </c>
      <c r="Y10" s="24">
        <f>IF($A10="","",IF($G10="No","Company policy — 49 CFR 391 does not reach a driver who does not drive a commercial motor vehicle",IF('Program settings'!$B$6="No","Company policy — no interstate commercial motor vehicle operation is declared",IF('Program settings'!$B$7="Yes","49 CFR 391.25 — through your State's adoption only; 390.3(f)(2) excepts a political subdivision federally","49 CFR 391.25"))))</f>
      </c>
      <c r="Z10" s="24">
        <f>IF($A10="","",IF($F10="No","Not applicable — Part 382 covers drivers of vehicles requiring a commercial driver licence","49 CFR 382.701(b) — the vehicle requires a commercial driver licence, per 382.103(a); applies even to a political subdivision, per 382.103(c)"))</f>
      </c>
      <c r="AA10" s="24">
        <f>IF($A10="","",IF($J10="","Policy acknowledgement not on file",IF(IF($G10="Yes",1,0)*IF($K10="",1,0)=1,"Pre-hire driving record not on file — 49 CFR 391.23(b) requires it within 30 days of hire",IF(IF($L10="",0,1)*IF($M10="",1,0)=1,"Annual record on file with no note naming the reviewer — 49 CFR 391.25(c)(2)",""))))</f>
      </c>
    </row>
    <row r="12" ht="44" customHeight="1" spans="1:12" x14ac:dyDescent="0.25">
      <c r="A12" s="12" t="s">
        <v>106</v>
      </c>
      <c r="B12" s="12"/>
      <c r="C12" s="12"/>
      <c r="D12" s="12"/>
      <c r="E12" s="12"/>
      <c r="F12" s="12"/>
      <c r="G12" s="12"/>
      <c r="H12" s="12"/>
      <c r="I12" s="12"/>
      <c r="J12" s="12"/>
      <c r="K12" s="12"/>
      <c r="L12" s="12"/>
    </row>
  </sheetData>
  <mergeCells count="5">
    <mergeCell ref="A1:L1"/>
    <mergeCell ref="A2:C2"/>
    <mergeCell ref="D2:F2"/>
    <mergeCell ref="A3:AA3"/>
    <mergeCell ref="A12:L12"/>
  </mergeCells>
  <conditionalFormatting sqref="T5:T10">
    <cfRule type="containsText" dxfId="0" priority="1">
      <formula>NOT(ISERROR(SEARCH("OVERDUE",T5)))</formula>
    </cfRule>
  </conditionalFormatting>
  <conditionalFormatting sqref="W5:W10">
    <cfRule type="containsText" dxfId="1" priority="1">
      <formula>NOT(ISERROR(SEARCH("OVERDUE",W5)))</formula>
    </cfRule>
  </conditionalFormatting>
  <dataValidations count="4">
    <dataValidation type="list" allowBlank="1" sqref="E10:G10">
      <formula1>"Yes,No"</formula1>
    </dataValidation>
    <dataValidation type="list" allowBlank="1" sqref="E5:G10">
      <formula1>"Yes,No"</formula1>
    </dataValidation>
    <dataValidation type="list" allowBlank="1" sqref="P10">
      <formula1>"Full,Limited"</formula1>
    </dataValidation>
    <dataValidation type="list" allowBlank="1" sqref="P5:P10">
      <formula1>"Full,Limited"</formula1>
    </dataValidation>
  </dataValidations>
  <pageMargins left="0.4" right="0.4" top="0.5" bottom="0.5" header="0.3" footer="0.3"/>
  <pageSetup orientation="landscape" horizontalDpi="4294967295" verticalDpi="4294967295" scale="100" fitToWidth="1" fitToHeight="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0"/>
  <sheetViews>
    <sheetView workbookViewId="0">
      <pane xSplit="1" ySplit="3" topLeftCell="B4" activePane="bottomRight" state="frozen"/>
      <selection pane="bottomRight"/>
    </sheetView>
  </sheetViews>
  <sheetFormatPr defaultRowHeight="15" outlineLevelRow="0" outlineLevelCol="0" x14ac:dyDescent="55"/>
  <cols>
    <col min="1" max="1" width="12" customWidth="1"/>
    <col min="2" max="2" width="28" customWidth="1"/>
    <col min="3" max="3" width="22" customWidth="1"/>
    <col min="4" max="4" width="13" customWidth="1"/>
    <col min="5" max="5" width="10" customWidth="1"/>
    <col min="6" max="6" width="18" customWidth="1"/>
    <col min="7" max="7" width="10" customWidth="1"/>
    <col min="8" max="8" width="34" customWidth="1"/>
    <col min="9" max="9" width="54" customWidth="1"/>
  </cols>
  <sheetData>
    <row r="1" spans="1:6" x14ac:dyDescent="0.25">
      <c r="A1" s="3" t="s">
        <v>2</v>
      </c>
      <c r="B1" s="3"/>
      <c r="C1" s="3"/>
      <c r="D1" s="4" t="s">
        <v>3</v>
      </c>
      <c r="E1" s="4"/>
      <c r="F1" s="4"/>
    </row>
    <row r="2" spans="1:9" x14ac:dyDescent="0.25">
      <c r="A2" s="9" t="s">
        <v>20</v>
      </c>
      <c r="B2" s="9"/>
      <c r="C2" s="9"/>
      <c r="D2" s="9"/>
      <c r="E2" s="9"/>
      <c r="F2" s="9"/>
      <c r="G2" s="9"/>
      <c r="H2" s="9"/>
      <c r="I2" s="9"/>
    </row>
    <row r="3" ht="30" customHeight="1" spans="1:9" x14ac:dyDescent="0.25">
      <c r="A3" s="10" t="s">
        <v>107</v>
      </c>
      <c r="B3" s="10" t="s">
        <v>108</v>
      </c>
      <c r="C3" s="10" t="s">
        <v>109</v>
      </c>
      <c r="D3" s="10" t="s">
        <v>110</v>
      </c>
      <c r="E3" s="10" t="s">
        <v>111</v>
      </c>
      <c r="F3" s="10" t="s">
        <v>112</v>
      </c>
      <c r="G3" s="10" t="s">
        <v>113</v>
      </c>
      <c r="H3" s="10" t="s">
        <v>114</v>
      </c>
      <c r="I3" s="10" t="s">
        <v>115</v>
      </c>
    </row>
    <row r="4" spans="1:9" x14ac:dyDescent="0.25">
      <c r="A4" s="20">
        <v>45964</v>
      </c>
      <c r="B4" s="19" t="s">
        <v>116</v>
      </c>
      <c r="C4" s="19" t="s">
        <v>90</v>
      </c>
      <c r="D4" s="19" t="s">
        <v>117</v>
      </c>
      <c r="E4" s="25">
        <v>1.5</v>
      </c>
      <c r="F4" s="19" t="s">
        <v>87</v>
      </c>
      <c r="G4" s="19" t="s">
        <v>27</v>
      </c>
      <c r="H4" s="19"/>
      <c r="I4" s="24">
        <f>IF($F4="","",IF(IF($B4="",1,0)+IF($G4="Yes",0,1)&gt;0,"Incomplete — a roster with no topic, or with no signature, is nearly useless a year later",""))</f>
      </c>
    </row>
    <row r="5" spans="1:9" x14ac:dyDescent="0.25">
      <c r="A5" s="20">
        <v>45964</v>
      </c>
      <c r="B5" s="19" t="s">
        <v>116</v>
      </c>
      <c r="C5" s="19" t="s">
        <v>90</v>
      </c>
      <c r="D5" s="19" t="s">
        <v>117</v>
      </c>
      <c r="E5" s="25">
        <v>1.5</v>
      </c>
      <c r="F5" s="19" t="s">
        <v>92</v>
      </c>
      <c r="G5" s="19" t="s">
        <v>27</v>
      </c>
      <c r="H5" s="19"/>
      <c r="I5" s="24">
        <f>IF($F5="","",IF(IF($B5="",1,0)+IF($G5="Yes",0,1)&gt;0,"Incomplete — a roster with no topic, or with no signature, is nearly useless a year later",""))</f>
      </c>
    </row>
    <row r="6" spans="1:9" x14ac:dyDescent="0.25">
      <c r="A6" s="20">
        <v>45964</v>
      </c>
      <c r="B6" s="19" t="s">
        <v>116</v>
      </c>
      <c r="C6" s="19" t="s">
        <v>90</v>
      </c>
      <c r="D6" s="19" t="s">
        <v>117</v>
      </c>
      <c r="E6" s="25">
        <v>1.5</v>
      </c>
      <c r="F6" s="19" t="s">
        <v>95</v>
      </c>
      <c r="G6" s="19" t="s">
        <v>27</v>
      </c>
      <c r="H6" s="19"/>
      <c r="I6" s="24">
        <f>IF($F6="","",IF(IF($B6="",1,0)+IF($G6="Yes",0,1)&gt;0,"Incomplete — a roster with no topic, or with no signature, is nearly useless a year later",""))</f>
      </c>
    </row>
    <row r="7" spans="1:9" x14ac:dyDescent="0.25">
      <c r="A7" s="20">
        <v>45964</v>
      </c>
      <c r="B7" s="19" t="s">
        <v>116</v>
      </c>
      <c r="C7" s="19" t="s">
        <v>90</v>
      </c>
      <c r="D7" s="19" t="s">
        <v>117</v>
      </c>
      <c r="E7" s="25">
        <v>1.5</v>
      </c>
      <c r="F7" s="19" t="s">
        <v>99</v>
      </c>
      <c r="G7" s="19" t="s">
        <v>27</v>
      </c>
      <c r="H7" s="19"/>
      <c r="I7" s="24">
        <f>IF($F7="","",IF(IF($B7="",1,0)+IF($G7="Yes",0,1)&gt;0,"Incomplete — a roster with no topic, or with no signature, is nearly useless a year later",""))</f>
      </c>
    </row>
    <row r="8" spans="1:9" x14ac:dyDescent="0.25">
      <c r="A8" s="20">
        <v>45964</v>
      </c>
      <c r="B8" s="19" t="s">
        <v>116</v>
      </c>
      <c r="C8" s="19" t="s">
        <v>90</v>
      </c>
      <c r="D8" s="19" t="s">
        <v>117</v>
      </c>
      <c r="E8" s="25">
        <v>1.5</v>
      </c>
      <c r="F8" s="19" t="s">
        <v>103</v>
      </c>
      <c r="G8" s="19" t="s">
        <v>27</v>
      </c>
      <c r="H8" s="19"/>
      <c r="I8" s="24">
        <f>IF($F8="","",IF(IF($B8="",1,0)+IF($G8="Yes",0,1)&gt;0,"Incomplete — a roster with no topic, or with no signature, is nearly useless a year later",""))</f>
      </c>
    </row>
    <row r="9" spans="1:9" x14ac:dyDescent="0.25">
      <c r="A9" s="20">
        <v>46000</v>
      </c>
      <c r="B9" s="19" t="s">
        <v>118</v>
      </c>
      <c r="C9" s="19" t="s">
        <v>90</v>
      </c>
      <c r="D9" s="19" t="s">
        <v>119</v>
      </c>
      <c r="E9" s="25">
        <v>1</v>
      </c>
      <c r="F9" s="19" t="s">
        <v>87</v>
      </c>
      <c r="G9" s="19" t="s">
        <v>27</v>
      </c>
      <c r="H9" s="19"/>
      <c r="I9" s="24">
        <f>IF($F9="","",IF(IF($B9="",1,0)+IF($G9="Yes",0,1)&gt;0,"Incomplete — a roster with no topic, or with no signature, is nearly useless a year later",""))</f>
      </c>
    </row>
    <row r="10" spans="1:9" x14ac:dyDescent="0.25">
      <c r="A10" s="20">
        <v>46000</v>
      </c>
      <c r="B10" s="19" t="s">
        <v>118</v>
      </c>
      <c r="C10" s="19" t="s">
        <v>90</v>
      </c>
      <c r="D10" s="19" t="s">
        <v>119</v>
      </c>
      <c r="E10" s="25">
        <v>1</v>
      </c>
      <c r="F10" s="19" t="s">
        <v>92</v>
      </c>
      <c r="G10" s="19" t="s">
        <v>27</v>
      </c>
      <c r="H10" s="19"/>
      <c r="I10" s="24">
        <f>IF($F10="","",IF(IF($B10="",1,0)+IF($G10="Yes",0,1)&gt;0,"Incomplete — a roster with no topic, or with no signature, is nearly useless a year later",""))</f>
      </c>
    </row>
    <row r="11" spans="1:9" x14ac:dyDescent="0.25">
      <c r="A11" s="20">
        <v>46000</v>
      </c>
      <c r="B11" s="19" t="s">
        <v>118</v>
      </c>
      <c r="C11" s="19" t="s">
        <v>90</v>
      </c>
      <c r="D11" s="19" t="s">
        <v>119</v>
      </c>
      <c r="E11" s="25">
        <v>1</v>
      </c>
      <c r="F11" s="19" t="s">
        <v>95</v>
      </c>
      <c r="G11" s="19" t="s">
        <v>27</v>
      </c>
      <c r="H11" s="19"/>
      <c r="I11" s="24">
        <f>IF($F11="","",IF(IF($B11="",1,0)+IF($G11="Yes",0,1)&gt;0,"Incomplete — a roster with no topic, or with no signature, is nearly useless a year later",""))</f>
      </c>
    </row>
    <row r="12" spans="1:9" x14ac:dyDescent="0.25">
      <c r="A12" s="20">
        <v>46000</v>
      </c>
      <c r="B12" s="19" t="s">
        <v>118</v>
      </c>
      <c r="C12" s="19" t="s">
        <v>90</v>
      </c>
      <c r="D12" s="19" t="s">
        <v>119</v>
      </c>
      <c r="E12" s="25">
        <v>1</v>
      </c>
      <c r="F12" s="19" t="s">
        <v>103</v>
      </c>
      <c r="G12" s="19" t="s">
        <v>27</v>
      </c>
      <c r="H12" s="19"/>
      <c r="I12" s="24">
        <f>IF($F12="","",IF(IF($B12="",1,0)+IF($G12="Yes",0,1)&gt;0,"Incomplete — a roster with no topic, or with no signature, is nearly useless a year later",""))</f>
      </c>
    </row>
    <row r="13" spans="1:9" x14ac:dyDescent="0.25">
      <c r="A13" s="20">
        <v>46042</v>
      </c>
      <c r="B13" s="19" t="s">
        <v>120</v>
      </c>
      <c r="C13" s="19" t="s">
        <v>121</v>
      </c>
      <c r="D13" s="19" t="s">
        <v>119</v>
      </c>
      <c r="E13" s="25">
        <v>3</v>
      </c>
      <c r="F13" s="19" t="s">
        <v>87</v>
      </c>
      <c r="G13" s="19" t="s">
        <v>27</v>
      </c>
      <c r="H13" s="19"/>
      <c r="I13" s="24">
        <f>IF($F13="","",IF(IF($B13="",1,0)+IF($G13="Yes",0,1)&gt;0,"Incomplete — a roster with no topic, or with no signature, is nearly useless a year later",""))</f>
      </c>
    </row>
    <row r="14" spans="1:9" x14ac:dyDescent="0.25">
      <c r="A14" s="20">
        <v>46042</v>
      </c>
      <c r="B14" s="19" t="s">
        <v>120</v>
      </c>
      <c r="C14" s="19" t="s">
        <v>121</v>
      </c>
      <c r="D14" s="19" t="s">
        <v>119</v>
      </c>
      <c r="E14" s="25">
        <v>3</v>
      </c>
      <c r="F14" s="19" t="s">
        <v>92</v>
      </c>
      <c r="G14" s="19" t="s">
        <v>27</v>
      </c>
      <c r="H14" s="19"/>
      <c r="I14" s="24">
        <f>IF($F14="","",IF(IF($B14="",1,0)+IF($G14="Yes",0,1)&gt;0,"Incomplete — a roster with no topic, or with no signature, is nearly useless a year later",""))</f>
      </c>
    </row>
    <row r="15" spans="1:9" x14ac:dyDescent="0.25">
      <c r="A15" s="20">
        <v>46042</v>
      </c>
      <c r="B15" s="19" t="s">
        <v>120</v>
      </c>
      <c r="C15" s="19" t="s">
        <v>121</v>
      </c>
      <c r="D15" s="19" t="s">
        <v>119</v>
      </c>
      <c r="E15" s="25">
        <v>3</v>
      </c>
      <c r="F15" s="19" t="s">
        <v>103</v>
      </c>
      <c r="G15" s="19" t="s">
        <v>27</v>
      </c>
      <c r="H15" s="19"/>
      <c r="I15" s="24">
        <f>IF($F15="","",IF(IF($B15="",1,0)+IF($G15="Yes",0,1)&gt;0,"Incomplete — a roster with no topic, or with no signature, is nearly useless a year later",""))</f>
      </c>
    </row>
    <row r="16" spans="1:9" x14ac:dyDescent="0.25">
      <c r="A16" s="20">
        <v>46077</v>
      </c>
      <c r="B16" s="19" t="s">
        <v>122</v>
      </c>
      <c r="C16" s="19" t="s">
        <v>90</v>
      </c>
      <c r="D16" s="19" t="s">
        <v>117</v>
      </c>
      <c r="E16" s="25">
        <v>1</v>
      </c>
      <c r="F16" s="19" t="s">
        <v>87</v>
      </c>
      <c r="G16" s="19" t="s">
        <v>27</v>
      </c>
      <c r="H16" s="19"/>
      <c r="I16" s="24">
        <f>IF($F16="","",IF(IF($B16="",1,0)+IF($G16="Yes",0,1)&gt;0,"Incomplete — a roster with no topic, or with no signature, is nearly useless a year later",""))</f>
      </c>
    </row>
    <row r="17" spans="1:9" x14ac:dyDescent="0.25">
      <c r="A17" s="20">
        <v>46077</v>
      </c>
      <c r="B17" s="19" t="s">
        <v>122</v>
      </c>
      <c r="C17" s="19" t="s">
        <v>90</v>
      </c>
      <c r="D17" s="19" t="s">
        <v>117</v>
      </c>
      <c r="E17" s="25">
        <v>1</v>
      </c>
      <c r="F17" s="19" t="s">
        <v>95</v>
      </c>
      <c r="G17" s="19" t="s">
        <v>27</v>
      </c>
      <c r="H17" s="19"/>
      <c r="I17" s="24">
        <f>IF($F17="","",IF(IF($B17="",1,0)+IF($G17="Yes",0,1)&gt;0,"Incomplete — a roster with no topic, or with no signature, is nearly useless a year later",""))</f>
      </c>
    </row>
    <row r="18" spans="1:9" x14ac:dyDescent="0.25">
      <c r="A18" s="20">
        <v>46077</v>
      </c>
      <c r="B18" s="19" t="s">
        <v>122</v>
      </c>
      <c r="C18" s="19" t="s">
        <v>90</v>
      </c>
      <c r="D18" s="19" t="s">
        <v>117</v>
      </c>
      <c r="E18" s="25">
        <v>1</v>
      </c>
      <c r="F18" s="19" t="s">
        <v>99</v>
      </c>
      <c r="G18" s="19" t="s">
        <v>27</v>
      </c>
      <c r="H18" s="19"/>
      <c r="I18" s="24">
        <f>IF($F18="","",IF(IF($B18="",1,0)+IF($G18="Yes",0,1)&gt;0,"Incomplete — a roster with no topic, or with no signature, is nearly useless a year later",""))</f>
      </c>
    </row>
    <row r="19" spans="1:9" x14ac:dyDescent="0.25">
      <c r="A19" s="20">
        <v>46092</v>
      </c>
      <c r="B19" s="19" t="s">
        <v>123</v>
      </c>
      <c r="C19" s="19" t="s">
        <v>90</v>
      </c>
      <c r="D19" s="19" t="s">
        <v>124</v>
      </c>
      <c r="E19" s="25">
        <v>0.5</v>
      </c>
      <c r="F19" s="19" t="s">
        <v>87</v>
      </c>
      <c r="G19" s="19" t="s">
        <v>27</v>
      </c>
      <c r="H19" s="19"/>
      <c r="I19" s="24">
        <f>IF($F19="","",IF(IF($B19="",1,0)+IF($G19="Yes",0,1)&gt;0,"Incomplete — a roster with no topic, or with no signature, is nearly useless a year later",""))</f>
      </c>
    </row>
    <row r="20" spans="1:9" x14ac:dyDescent="0.25">
      <c r="A20" s="20">
        <v>46092</v>
      </c>
      <c r="B20" s="19" t="s">
        <v>123</v>
      </c>
      <c r="C20" s="19" t="s">
        <v>90</v>
      </c>
      <c r="D20" s="19" t="s">
        <v>124</v>
      </c>
      <c r="E20" s="25">
        <v>0.5</v>
      </c>
      <c r="F20" s="19" t="s">
        <v>95</v>
      </c>
      <c r="G20" s="19" t="s">
        <v>27</v>
      </c>
      <c r="H20" s="19"/>
      <c r="I20" s="24">
        <f>IF($F20="","",IF(IF($B20="",1,0)+IF($G20="Yes",0,1)&gt;0,"Incomplete — a roster with no topic, or with no signature, is nearly useless a year later",""))</f>
      </c>
    </row>
    <row r="21" spans="1:9" x14ac:dyDescent="0.25">
      <c r="A21" s="20">
        <v>46092</v>
      </c>
      <c r="B21" s="19" t="s">
        <v>123</v>
      </c>
      <c r="C21" s="19" t="s">
        <v>90</v>
      </c>
      <c r="D21" s="19" t="s">
        <v>124</v>
      </c>
      <c r="E21" s="25">
        <v>0.5</v>
      </c>
      <c r="F21" s="19" t="s">
        <v>99</v>
      </c>
      <c r="G21" s="19" t="s">
        <v>27</v>
      </c>
      <c r="H21" s="19"/>
      <c r="I21" s="24">
        <f>IF($F21="","",IF(IF($B21="",1,0)+IF($G21="Yes",0,1)&gt;0,"Incomplete — a roster with no topic, or with no signature, is nearly useless a year later",""))</f>
      </c>
    </row>
    <row r="22" spans="1:9" x14ac:dyDescent="0.25">
      <c r="A22" s="20">
        <v>46092</v>
      </c>
      <c r="B22" s="19" t="s">
        <v>123</v>
      </c>
      <c r="C22" s="19" t="s">
        <v>90</v>
      </c>
      <c r="D22" s="19" t="s">
        <v>124</v>
      </c>
      <c r="E22" s="25">
        <v>0.5</v>
      </c>
      <c r="F22" s="19" t="s">
        <v>101</v>
      </c>
      <c r="G22" s="19" t="s">
        <v>27</v>
      </c>
      <c r="H22" s="19"/>
      <c r="I22" s="24">
        <f>IF($F22="","",IF(IF($B22="",1,0)+IF($G22="Yes",0,1)&gt;0,"Incomplete — a roster with no topic, or with no signature, is nearly useless a year later",""))</f>
      </c>
    </row>
    <row r="23" spans="1:9" x14ac:dyDescent="0.25">
      <c r="A23" s="20">
        <v>46148</v>
      </c>
      <c r="B23" s="19" t="s">
        <v>125</v>
      </c>
      <c r="C23" s="19" t="s">
        <v>90</v>
      </c>
      <c r="D23" s="19" t="s">
        <v>124</v>
      </c>
      <c r="E23" s="25">
        <v>0.5</v>
      </c>
      <c r="F23" s="19" t="s">
        <v>87</v>
      </c>
      <c r="G23" s="19" t="s">
        <v>27</v>
      </c>
      <c r="H23" s="19"/>
      <c r="I23" s="24">
        <f>IF($F23="","",IF(IF($B23="",1,0)+IF($G23="Yes",0,1)&gt;0,"Incomplete — a roster with no topic, or with no signature, is nearly useless a year later",""))</f>
      </c>
    </row>
    <row r="24" spans="1:9" x14ac:dyDescent="0.25">
      <c r="A24" s="20">
        <v>46148</v>
      </c>
      <c r="B24" s="19" t="s">
        <v>125</v>
      </c>
      <c r="C24" s="19" t="s">
        <v>90</v>
      </c>
      <c r="D24" s="19" t="s">
        <v>124</v>
      </c>
      <c r="E24" s="25">
        <v>0.5</v>
      </c>
      <c r="F24" s="19" t="s">
        <v>92</v>
      </c>
      <c r="G24" s="19" t="s">
        <v>27</v>
      </c>
      <c r="H24" s="19"/>
      <c r="I24" s="24">
        <f>IF($F24="","",IF(IF($B24="",1,0)+IF($G24="Yes",0,1)&gt;0,"Incomplete — a roster with no topic, or with no signature, is nearly useless a year later",""))</f>
      </c>
    </row>
    <row r="25" spans="1:9" x14ac:dyDescent="0.25">
      <c r="A25" s="20">
        <v>46148</v>
      </c>
      <c r="B25" s="19" t="s">
        <v>125</v>
      </c>
      <c r="C25" s="19" t="s">
        <v>90</v>
      </c>
      <c r="D25" s="19" t="s">
        <v>124</v>
      </c>
      <c r="E25" s="25">
        <v>0.5</v>
      </c>
      <c r="F25" s="19" t="s">
        <v>95</v>
      </c>
      <c r="G25" s="19" t="s">
        <v>27</v>
      </c>
      <c r="H25" s="19"/>
      <c r="I25" s="24">
        <f>IF($F25="","",IF(IF($B25="",1,0)+IF($G25="Yes",0,1)&gt;0,"Incomplete — a roster with no topic, or with no signature, is nearly useless a year later",""))</f>
      </c>
    </row>
    <row r="26" spans="1:9" x14ac:dyDescent="0.25">
      <c r="A26" s="20">
        <v>46148</v>
      </c>
      <c r="B26" s="19" t="s">
        <v>125</v>
      </c>
      <c r="C26" s="19" t="s">
        <v>90</v>
      </c>
      <c r="D26" s="19" t="s">
        <v>124</v>
      </c>
      <c r="E26" s="25">
        <v>0.5</v>
      </c>
      <c r="F26" s="19" t="s">
        <v>99</v>
      </c>
      <c r="G26" s="19" t="s">
        <v>27</v>
      </c>
      <c r="H26" s="19"/>
      <c r="I26" s="24">
        <f>IF($F26="","",IF(IF($B26="",1,0)+IF($G26="Yes",0,1)&gt;0,"Incomplete — a roster with no topic, or with no signature, is nearly useless a year later",""))</f>
      </c>
    </row>
    <row r="27" spans="1:9" x14ac:dyDescent="0.25">
      <c r="A27" s="20">
        <v>46148</v>
      </c>
      <c r="B27" s="19" t="s">
        <v>125</v>
      </c>
      <c r="C27" s="19" t="s">
        <v>90</v>
      </c>
      <c r="D27" s="19" t="s">
        <v>124</v>
      </c>
      <c r="E27" s="25">
        <v>0.5</v>
      </c>
      <c r="F27" s="19" t="s">
        <v>101</v>
      </c>
      <c r="G27" s="19" t="s">
        <v>98</v>
      </c>
      <c r="H27" s="19"/>
      <c r="I27" s="24">
        <f>IF($F27="","",IF(IF($B27="",1,0)+IF($G27="Yes",0,1)&gt;0,"Incomplete — a roster with no topic, or with no signature, is nearly useless a year later",""))</f>
      </c>
    </row>
    <row r="28" spans="1:9" x14ac:dyDescent="0.25">
      <c r="A28" s="20">
        <v>46190</v>
      </c>
      <c r="B28" s="19" t="s">
        <v>123</v>
      </c>
      <c r="C28" s="19" t="s">
        <v>90</v>
      </c>
      <c r="D28" s="19" t="s">
        <v>119</v>
      </c>
      <c r="E28" s="25">
        <v>1</v>
      </c>
      <c r="F28" s="19" t="s">
        <v>92</v>
      </c>
      <c r="G28" s="19" t="s">
        <v>27</v>
      </c>
      <c r="H28" s="19" t="s">
        <v>126</v>
      </c>
      <c r="I28" s="24">
        <f>IF($F28="","",IF(IF($B28="",1,0)+IF($G28="Yes",0,1)&gt;0,"Incomplete — a roster with no topic, or with no signature, is nearly useless a year later",""))</f>
      </c>
    </row>
    <row r="30" ht="34" customHeight="1" spans="1:8" x14ac:dyDescent="0.25">
      <c r="A30" s="12" t="s">
        <v>127</v>
      </c>
      <c r="B30" s="12"/>
      <c r="C30" s="12"/>
      <c r="D30" s="12"/>
      <c r="E30" s="12"/>
      <c r="F30" s="12"/>
      <c r="G30" s="12"/>
      <c r="H30" s="12"/>
    </row>
  </sheetData>
  <mergeCells count="4">
    <mergeCell ref="A1:C1"/>
    <mergeCell ref="D1:F1"/>
    <mergeCell ref="A2:I2"/>
    <mergeCell ref="A30:H30"/>
  </mergeCells>
  <dataValidations count="6">
    <dataValidation type="list" allowBlank="1" sqref="B10:B28">
      <formula1>"Policy and driver agreement,Backing and spotters,Work zones,Winter operations,Distracted driving,Pre-trip inspection"</formula1>
    </dataValidation>
    <dataValidation type="list" allowBlank="1" sqref="B4:B28">
      <formula1>"Policy and driver agreement,Backing and spotters,Work zones,Winter operations,Distracted driving,Pre-trip inspection"</formula1>
    </dataValidation>
    <dataValidation type="list" allowBlank="1" sqref="D10:D28">
      <formula1>"Classroom,Toolbox,In-vehicle,Online"</formula1>
    </dataValidation>
    <dataValidation type="list" allowBlank="1" sqref="D4:D28">
      <formula1>"Classroom,Toolbox,In-vehicle,Online"</formula1>
    </dataValidation>
    <dataValidation type="list" allowBlank="1" sqref="G10:G28">
      <formula1>"Yes,No"</formula1>
    </dataValidation>
    <dataValidation type="list" allowBlank="1" sqref="G4:G28">
      <formula1>"Yes,No"</formula1>
    </dataValidation>
  </dataValidations>
  <pageMargins left="0.4" right="0.4" top="0.5" bottom="0.5" header="0.3" footer="0.3"/>
  <pageSetup orientation="landscape" horizontalDpi="4294967295" verticalDpi="4294967295" scale="100" fitToWidth="1" fitToHeight="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5"/>
  <sheetViews>
    <sheetView workbookViewId="0">
      <pane xSplit="1" ySplit="3" topLeftCell="B4" activePane="bottomRight" state="frozen"/>
      <selection pane="bottomRight"/>
    </sheetView>
  </sheetViews>
  <sheetFormatPr defaultRowHeight="15" outlineLevelRow="0" outlineLevelCol="0" x14ac:dyDescent="55"/>
  <cols>
    <col min="1" max="1" width="20" customWidth="1"/>
    <col min="2" max="7" width="15" customWidth="1"/>
    <col min="8" max="8" width="12" customWidth="1"/>
  </cols>
  <sheetData>
    <row r="1" spans="1:6" x14ac:dyDescent="0.25">
      <c r="A1" s="3" t="s">
        <v>2</v>
      </c>
      <c r="B1" s="3"/>
      <c r="C1" s="3"/>
      <c r="D1" s="4" t="s">
        <v>3</v>
      </c>
      <c r="E1" s="4"/>
      <c r="F1" s="4"/>
    </row>
    <row r="2" spans="1:8" x14ac:dyDescent="0.25">
      <c r="A2" s="9" t="s">
        <v>20</v>
      </c>
      <c r="B2" s="9"/>
      <c r="C2" s="9"/>
      <c r="D2" s="9"/>
      <c r="E2" s="9"/>
      <c r="F2" s="9"/>
      <c r="G2" s="9"/>
      <c r="H2" s="9"/>
    </row>
    <row r="3" ht="30" customHeight="1" spans="1:8" x14ac:dyDescent="0.25">
      <c r="A3" s="10" t="s">
        <v>128</v>
      </c>
      <c r="B3" s="10" t="s">
        <v>116</v>
      </c>
      <c r="C3" s="10" t="s">
        <v>123</v>
      </c>
      <c r="D3" s="10" t="s">
        <v>122</v>
      </c>
      <c r="E3" s="10" t="s">
        <v>120</v>
      </c>
      <c r="F3" s="10" t="s">
        <v>125</v>
      </c>
      <c r="G3" s="10" t="s">
        <v>118</v>
      </c>
      <c r="H3" s="10" t="s">
        <v>129</v>
      </c>
    </row>
    <row r="4" spans="1:8" x14ac:dyDescent="0.25">
      <c r="A4" s="26" t="s">
        <v>87</v>
      </c>
      <c r="B4" s="22">
        <f>COUNTIFS(Training!$F$4:$F$303,$A4,Training!$B$4:$B$303,B$3)</f>
      </c>
      <c r="C4" s="22">
        <f>COUNTIFS(Training!$F$4:$F$303,$A4,Training!$B$4:$B$303,C$3)</f>
      </c>
      <c r="D4" s="22">
        <f>COUNTIFS(Training!$F$4:$F$303,$A4,Training!$B$4:$B$303,D$3)</f>
      </c>
      <c r="E4" s="22">
        <f>COUNTIFS(Training!$F$4:$F$303,$A4,Training!$B$4:$B$303,E$3)</f>
      </c>
      <c r="F4" s="22">
        <f>COUNTIFS(Training!$F$4:$F$303,$A4,Training!$B$4:$B$303,F$3)</f>
      </c>
      <c r="G4" s="22">
        <f>COUNTIFS(Training!$F$4:$F$303,$A4,Training!$B$4:$B$303,G$3)</f>
      </c>
      <c r="H4" s="27">
        <f>COUNTIF($B4:$G4,0)</f>
      </c>
    </row>
    <row r="5" spans="1:8" x14ac:dyDescent="0.25">
      <c r="A5" s="26" t="s">
        <v>92</v>
      </c>
      <c r="B5" s="22">
        <f>COUNTIFS(Training!$F$4:$F$303,$A5,Training!$B$4:$B$303,B$3)</f>
      </c>
      <c r="C5" s="22">
        <f>COUNTIFS(Training!$F$4:$F$303,$A5,Training!$B$4:$B$303,C$3)</f>
      </c>
      <c r="D5" s="22">
        <f>COUNTIFS(Training!$F$4:$F$303,$A5,Training!$B$4:$B$303,D$3)</f>
      </c>
      <c r="E5" s="22">
        <f>COUNTIFS(Training!$F$4:$F$303,$A5,Training!$B$4:$B$303,E$3)</f>
      </c>
      <c r="F5" s="22">
        <f>COUNTIFS(Training!$F$4:$F$303,$A5,Training!$B$4:$B$303,F$3)</f>
      </c>
      <c r="G5" s="22">
        <f>COUNTIFS(Training!$F$4:$F$303,$A5,Training!$B$4:$B$303,G$3)</f>
      </c>
      <c r="H5" s="27">
        <f>COUNTIF($B5:$G5,0)</f>
      </c>
    </row>
    <row r="6" spans="1:8" x14ac:dyDescent="0.25">
      <c r="A6" s="26" t="s">
        <v>95</v>
      </c>
      <c r="B6" s="22">
        <f>COUNTIFS(Training!$F$4:$F$303,$A6,Training!$B$4:$B$303,B$3)</f>
      </c>
      <c r="C6" s="22">
        <f>COUNTIFS(Training!$F$4:$F$303,$A6,Training!$B$4:$B$303,C$3)</f>
      </c>
      <c r="D6" s="22">
        <f>COUNTIFS(Training!$F$4:$F$303,$A6,Training!$B$4:$B$303,D$3)</f>
      </c>
      <c r="E6" s="22">
        <f>COUNTIFS(Training!$F$4:$F$303,$A6,Training!$B$4:$B$303,E$3)</f>
      </c>
      <c r="F6" s="22">
        <f>COUNTIFS(Training!$F$4:$F$303,$A6,Training!$B$4:$B$303,F$3)</f>
      </c>
      <c r="G6" s="22">
        <f>COUNTIFS(Training!$F$4:$F$303,$A6,Training!$B$4:$B$303,G$3)</f>
      </c>
      <c r="H6" s="27">
        <f>COUNTIF($B6:$G6,0)</f>
      </c>
    </row>
    <row r="7" spans="1:8" x14ac:dyDescent="0.25">
      <c r="A7" s="26" t="s">
        <v>99</v>
      </c>
      <c r="B7" s="22">
        <f>COUNTIFS(Training!$F$4:$F$303,$A7,Training!$B$4:$B$303,B$3)</f>
      </c>
      <c r="C7" s="22">
        <f>COUNTIFS(Training!$F$4:$F$303,$A7,Training!$B$4:$B$303,C$3)</f>
      </c>
      <c r="D7" s="22">
        <f>COUNTIFS(Training!$F$4:$F$303,$A7,Training!$B$4:$B$303,D$3)</f>
      </c>
      <c r="E7" s="22">
        <f>COUNTIFS(Training!$F$4:$F$303,$A7,Training!$B$4:$B$303,E$3)</f>
      </c>
      <c r="F7" s="22">
        <f>COUNTIFS(Training!$F$4:$F$303,$A7,Training!$B$4:$B$303,F$3)</f>
      </c>
      <c r="G7" s="22">
        <f>COUNTIFS(Training!$F$4:$F$303,$A7,Training!$B$4:$B$303,G$3)</f>
      </c>
      <c r="H7" s="27">
        <f>COUNTIF($B7:$G7,0)</f>
      </c>
    </row>
    <row r="8" spans="1:8" x14ac:dyDescent="0.25">
      <c r="A8" s="26" t="s">
        <v>101</v>
      </c>
      <c r="B8" s="22">
        <f>COUNTIFS(Training!$F$4:$F$303,$A8,Training!$B$4:$B$303,B$3)</f>
      </c>
      <c r="C8" s="22">
        <f>COUNTIFS(Training!$F$4:$F$303,$A8,Training!$B$4:$B$303,C$3)</f>
      </c>
      <c r="D8" s="22">
        <f>COUNTIFS(Training!$F$4:$F$303,$A8,Training!$B$4:$B$303,D$3)</f>
      </c>
      <c r="E8" s="22">
        <f>COUNTIFS(Training!$F$4:$F$303,$A8,Training!$B$4:$B$303,E$3)</f>
      </c>
      <c r="F8" s="22">
        <f>COUNTIFS(Training!$F$4:$F$303,$A8,Training!$B$4:$B$303,F$3)</f>
      </c>
      <c r="G8" s="22">
        <f>COUNTIFS(Training!$F$4:$F$303,$A8,Training!$B$4:$B$303,G$3)</f>
      </c>
      <c r="H8" s="27">
        <f>COUNTIF($B8:$G8,0)</f>
      </c>
    </row>
    <row r="9" spans="1:8" x14ac:dyDescent="0.25">
      <c r="A9" s="26" t="s">
        <v>103</v>
      </c>
      <c r="B9" s="22">
        <f>COUNTIFS(Training!$F$4:$F$303,$A9,Training!$B$4:$B$303,B$3)</f>
      </c>
      <c r="C9" s="22">
        <f>COUNTIFS(Training!$F$4:$F$303,$A9,Training!$B$4:$B$303,C$3)</f>
      </c>
      <c r="D9" s="22">
        <f>COUNTIFS(Training!$F$4:$F$303,$A9,Training!$B$4:$B$303,D$3)</f>
      </c>
      <c r="E9" s="22">
        <f>COUNTIFS(Training!$F$4:$F$303,$A9,Training!$B$4:$B$303,E$3)</f>
      </c>
      <c r="F9" s="22">
        <f>COUNTIFS(Training!$F$4:$F$303,$A9,Training!$B$4:$B$303,F$3)</f>
      </c>
      <c r="G9" s="22">
        <f>COUNTIFS(Training!$F$4:$F$303,$A9,Training!$B$4:$B$303,G$3)</f>
      </c>
      <c r="H9" s="27">
        <f>COUNTIF($B9:$G9,0)</f>
      </c>
    </row>
    <row r="10" spans="1:7" x14ac:dyDescent="0.25">
      <c r="A10" s="6" t="s">
        <v>130</v>
      </c>
      <c r="B10" s="22">
        <f>COUNTIF(B$4:B$9,0)</f>
      </c>
      <c r="C10" s="22">
        <f>COUNTIF(C$4:C$9,0)</f>
      </c>
      <c r="D10" s="22">
        <f>COUNTIF(D$4:D$9,0)</f>
      </c>
      <c r="E10" s="22">
        <f>COUNTIF(E$4:E$9,0)</f>
      </c>
      <c r="F10" s="22">
        <f>COUNTIF(F$4:F$9,0)</f>
      </c>
      <c r="G10" s="22">
        <f>COUNTIF(G$4:G$9,0)</f>
      </c>
    </row>
    <row r="11" spans="1:7" x14ac:dyDescent="0.25">
      <c r="A11" s="6" t="s">
        <v>131</v>
      </c>
      <c r="B11" s="28">
        <f>IFERROR(($B$13-B10)/$B$13,"")</f>
      </c>
      <c r="C11" s="28">
        <f>IFERROR(($B$13-C10)/$B$13,"")</f>
      </c>
      <c r="D11" s="28">
        <f>IFERROR(($B$13-D10)/$B$13,"")</f>
      </c>
      <c r="E11" s="28">
        <f>IFERROR(($B$13-E10)/$B$13,"")</f>
      </c>
      <c r="F11" s="28">
        <f>IFERROR(($B$13-F10)/$B$13,"")</f>
      </c>
      <c r="G11" s="28">
        <f>IFERROR(($B$13-G10)/$B$13,"")</f>
      </c>
    </row>
    <row r="13" spans="1:2" x14ac:dyDescent="0.25">
      <c r="A13" s="6" t="s">
        <v>132</v>
      </c>
      <c r="B13" s="22">
        <f>COUNTIF(Drivers!$E$5:$E$304,"Yes")+COUNTIF(Drivers!$E$5:$E$304,"No")</f>
      </c>
    </row>
    <row r="15" ht="44" customHeight="1" spans="1:8" x14ac:dyDescent="0.25">
      <c r="A15" s="12" t="s">
        <v>133</v>
      </c>
      <c r="B15" s="12"/>
      <c r="C15" s="12"/>
      <c r="D15" s="12"/>
      <c r="E15" s="12"/>
      <c r="F15" s="12"/>
      <c r="G15" s="12"/>
      <c r="H15" s="12"/>
    </row>
  </sheetData>
  <mergeCells count="4">
    <mergeCell ref="A1:C1"/>
    <mergeCell ref="D1:F1"/>
    <mergeCell ref="A2:H2"/>
    <mergeCell ref="A15:H15"/>
  </mergeCells>
  <pageMargins left="0.4" right="0.4" top="0.5" bottom="0.5" header="0.3" footer="0.3"/>
  <pageSetup orientation="landscape" horizontalDpi="4294967295" verticalDpi="4294967295" scale="100" fitToWidth="1" fitToHeight="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11"/>
  <sheetViews>
    <sheetView workbookViewId="0">
      <pane xSplit="1" ySplit="4" topLeftCell="B5" activePane="bottomRight" state="frozen"/>
      <selection pane="bottomRight"/>
    </sheetView>
  </sheetViews>
  <sheetFormatPr defaultRowHeight="15" outlineLevelRow="0" outlineLevelCol="0" x14ac:dyDescent="55"/>
  <cols>
    <col min="1" max="1" width="14" customWidth="1"/>
    <col min="2" max="2" width="12" customWidth="1"/>
    <col min="3" max="3" width="20" customWidth="1"/>
    <col min="4" max="4" width="18" customWidth="1"/>
    <col min="7" max="7" width="14" customWidth="1"/>
    <col min="8" max="8" width="8" customWidth="1"/>
    <col min="9" max="9" width="10" customWidth="1"/>
    <col min="10" max="10" width="18" customWidth="1"/>
    <col min="11" max="12" width="14" customWidth="1"/>
    <col min="13" max="13" width="12" customWidth="1"/>
    <col min="14" max="14" width="46" customWidth="1"/>
    <col min="15" max="15" width="16" customWidth="1"/>
    <col min="16" max="16" width="12" customWidth="1"/>
    <col min="17" max="17" width="11" customWidth="1"/>
    <col min="18" max="18" width="10" customWidth="1"/>
    <col min="19" max="19" width="20" customWidth="1"/>
    <col min="20" max="20" width="32" customWidth="1"/>
    <col min="21" max="21" width="20" customWidth="1"/>
    <col min="22" max="23" width="12" customWidth="1"/>
    <col min="24" max="24" width="48" customWidth="1"/>
  </cols>
  <sheetData>
    <row r="1" ht="34" customHeight="1" spans="1:12" x14ac:dyDescent="0.25">
      <c r="A1" s="18">
        <f>IF('Program settings'!$B$6="No","Scope declared — no interstate commercial motor vehicle operation, so 49 CFR Parts 390 and 391 do not reach this fleet federally. ",IF('Program settings'!$B$7="Yes","Scope declared — 49 CFR 390.3(f)(2) excepts transportation performed by a State or a political subdivision, so the Part 391 driver qualification rules and the 390.15 accident register do not apply to you federally. They apply only if your State's adoption of the federal rules reaches you — check it. ","Scope declared — interstate commercial motor vehicle operation, so the Part 391 driver qualification rules and the 390.15 accident register apply. "))&amp;IF('Program settings'!$B$8="Yes","Part 382 Clearinghouse queries apply to your drivers who operate a vehicle requiring a commercial driver licence, regardless of that exception — 49 CFR 382.103(a) and (c).","No driver operates a vehicle requiring a commercial driver licence, so Part 382 does not apply — 49 CFR 382.103(a).")</f>
      </c>
      <c r="B1" s="18"/>
      <c r="C1" s="18"/>
      <c r="D1" s="18"/>
      <c r="E1" s="18"/>
      <c r="F1" s="18"/>
      <c r="G1" s="18"/>
      <c r="H1" s="18"/>
      <c r="I1" s="18"/>
      <c r="J1" s="18"/>
      <c r="K1" s="18"/>
      <c r="L1" s="18"/>
    </row>
    <row r="2" spans="1:6" x14ac:dyDescent="0.25">
      <c r="A2" s="3" t="s">
        <v>2</v>
      </c>
      <c r="B2" s="3"/>
      <c r="C2" s="3"/>
      <c r="D2" s="4" t="s">
        <v>3</v>
      </c>
      <c r="E2" s="4"/>
      <c r="F2" s="4"/>
    </row>
    <row r="3" spans="1:24" x14ac:dyDescent="0.25">
      <c r="A3" s="9" t="s">
        <v>20</v>
      </c>
      <c r="B3" s="9"/>
      <c r="C3" s="9"/>
      <c r="D3" s="9"/>
      <c r="E3" s="9"/>
      <c r="F3" s="9"/>
      <c r="G3" s="9"/>
      <c r="H3" s="9"/>
      <c r="I3" s="9"/>
      <c r="J3" s="9"/>
      <c r="K3" s="9"/>
      <c r="L3" s="9"/>
      <c r="M3" s="9"/>
      <c r="N3" s="9"/>
      <c r="O3" s="9"/>
      <c r="P3" s="9"/>
      <c r="Q3" s="9"/>
      <c r="R3" s="9"/>
      <c r="S3" s="9"/>
      <c r="T3" s="9"/>
      <c r="U3" s="9"/>
      <c r="V3" s="9"/>
      <c r="W3" s="9"/>
      <c r="X3" s="9"/>
    </row>
    <row r="4" ht="30" customHeight="1" spans="1:24" x14ac:dyDescent="0.25">
      <c r="A4" s="10" t="s">
        <v>134</v>
      </c>
      <c r="B4" s="10" t="s">
        <v>135</v>
      </c>
      <c r="C4" s="10" t="s">
        <v>136</v>
      </c>
      <c r="D4" s="10" t="s">
        <v>60</v>
      </c>
      <c r="E4" s="10" t="s">
        <v>137</v>
      </c>
      <c r="F4" s="10" t="s">
        <v>138</v>
      </c>
      <c r="G4" s="10" t="s">
        <v>139</v>
      </c>
      <c r="H4" s="10" t="s">
        <v>140</v>
      </c>
      <c r="I4" s="10" t="s">
        <v>141</v>
      </c>
      <c r="J4" s="10" t="s">
        <v>142</v>
      </c>
      <c r="K4" s="10" t="s">
        <v>143</v>
      </c>
      <c r="L4" s="10" t="s">
        <v>144</v>
      </c>
      <c r="M4" s="10" t="s">
        <v>145</v>
      </c>
      <c r="N4" s="10" t="s">
        <v>146</v>
      </c>
      <c r="O4" s="10" t="s">
        <v>147</v>
      </c>
      <c r="P4" s="10" t="s">
        <v>148</v>
      </c>
      <c r="Q4" s="10" t="s">
        <v>149</v>
      </c>
      <c r="R4" s="10" t="s">
        <v>150</v>
      </c>
      <c r="S4" s="10" t="s">
        <v>151</v>
      </c>
      <c r="T4" s="10" t="s">
        <v>152</v>
      </c>
      <c r="U4" s="10" t="s">
        <v>153</v>
      </c>
      <c r="V4" s="10" t="s">
        <v>154</v>
      </c>
      <c r="W4" s="10" t="s">
        <v>155</v>
      </c>
      <c r="X4" s="10" t="s">
        <v>156</v>
      </c>
    </row>
    <row r="5" spans="1:24" x14ac:dyDescent="0.25">
      <c r="A5" s="19" t="s">
        <v>157</v>
      </c>
      <c r="B5" s="20">
        <v>46044</v>
      </c>
      <c r="C5" s="19" t="s">
        <v>158</v>
      </c>
      <c r="D5" s="19" t="s">
        <v>92</v>
      </c>
      <c r="E5" s="29">
        <v>0</v>
      </c>
      <c r="F5" s="29">
        <v>0</v>
      </c>
      <c r="G5" s="19" t="s">
        <v>98</v>
      </c>
      <c r="H5" s="19" t="s">
        <v>159</v>
      </c>
      <c r="I5" s="19" t="s">
        <v>160</v>
      </c>
      <c r="J5" s="19" t="s">
        <v>161</v>
      </c>
      <c r="K5" s="19" t="s">
        <v>98</v>
      </c>
      <c r="L5" s="19" t="s">
        <v>98</v>
      </c>
      <c r="M5" s="23">
        <f>IF($A5="","",IF($F5&gt;0,"Yes",IF($K5="Yes","Yes",IF($L5="Yes","Yes","No"))))</f>
      </c>
      <c r="N5" s="24">
        <f>IF($M5="","",IF($M5="No","No — log it here, it is not a 390.15 register entry",IF('Program settings'!$B$6="No","No — no interstate commercial motor vehicle operation is declared",IF('Program settings'!$B$7="Yes","Check your State — 390.3(f)(2) excepts a political subdivision from the federal register requirement","Yes — 49 CFR 390.15(b), keep 3 years from the date of the accident"))))</f>
      </c>
      <c r="O5" s="19" t="s">
        <v>162</v>
      </c>
      <c r="P5" s="20">
        <v>46058</v>
      </c>
      <c r="Q5" s="22">
        <f>IF($P5="","",$P5-$B5)</f>
      </c>
      <c r="R5" s="30">
        <f>IF($Q5="","",IF($Q5&lt;='Program settings'!$B$21,"Yes","No"))</f>
      </c>
      <c r="S5" s="19" t="s">
        <v>163</v>
      </c>
      <c r="T5" s="19" t="s">
        <v>164</v>
      </c>
      <c r="U5" s="19" t="s">
        <v>123</v>
      </c>
      <c r="V5" s="20">
        <v>46073</v>
      </c>
      <c r="W5" s="29">
        <v>1850</v>
      </c>
      <c r="X5" s="24">
        <f>IF($M5="","",IF($M5="No","",IF('Program settings'!$B$6="No","",IF($O5="Not preventable","Check it against the 21 eligible crash types — a request for data review goes through DataQs, and a crash found not preventable is left out of the Crash Indicator calculation",""))))</f>
      </c>
    </row>
    <row r="6" spans="1:24" x14ac:dyDescent="0.25">
      <c r="A6" s="19" t="s">
        <v>165</v>
      </c>
      <c r="B6" s="20">
        <v>46090</v>
      </c>
      <c r="C6" s="19" t="s">
        <v>158</v>
      </c>
      <c r="D6" s="19" t="s">
        <v>87</v>
      </c>
      <c r="E6" s="29">
        <v>1</v>
      </c>
      <c r="F6" s="29">
        <v>0</v>
      </c>
      <c r="G6" s="19" t="s">
        <v>98</v>
      </c>
      <c r="H6" s="19" t="s">
        <v>166</v>
      </c>
      <c r="I6" s="19" t="s">
        <v>167</v>
      </c>
      <c r="J6" s="19" t="s">
        <v>168</v>
      </c>
      <c r="K6" s="19" t="s">
        <v>27</v>
      </c>
      <c r="L6" s="19" t="s">
        <v>27</v>
      </c>
      <c r="M6" s="23">
        <f>IF($A6="","",IF($F6&gt;0,"Yes",IF($K6="Yes","Yes",IF($L6="Yes","Yes","No"))))</f>
      </c>
      <c r="N6" s="24">
        <f>IF($M6="","",IF($M6="No","No — log it here, it is not a 390.15 register entry",IF('Program settings'!$B$6="No","No — no interstate commercial motor vehicle operation is declared",IF('Program settings'!$B$7="Yes","Check your State — 390.3(f)(2) excepts a political subdivision from the federal register requirement","Yes — 49 CFR 390.15(b), keep 3 years from the date of the accident"))))</f>
      </c>
      <c r="O6" s="19" t="s">
        <v>169</v>
      </c>
      <c r="P6" s="20">
        <v>46111</v>
      </c>
      <c r="Q6" s="22">
        <f>IF($P6="","",$P6-$B6)</f>
      </c>
      <c r="R6" s="30">
        <f>IF($Q6="","",IF($Q6&lt;='Program settings'!$B$21,"Yes","No"))</f>
      </c>
      <c r="S6" s="19" t="s">
        <v>170</v>
      </c>
      <c r="T6" s="19" t="s">
        <v>171</v>
      </c>
      <c r="U6" s="19"/>
      <c r="V6" s="20">
        <v>46122</v>
      </c>
      <c r="W6" s="29">
        <v>14200</v>
      </c>
      <c r="X6" s="24">
        <f>IF($M6="","",IF($M6="No","",IF('Program settings'!$B$6="No","",IF($O6="Not preventable","Check it against the 21 eligible crash types — a request for data review goes through DataQs, and a crash found not preventable is left out of the Crash Indicator calculation",""))))</f>
      </c>
    </row>
    <row r="7" spans="1:24" x14ac:dyDescent="0.25">
      <c r="A7" s="19" t="s">
        <v>172</v>
      </c>
      <c r="B7" s="20">
        <v>46129</v>
      </c>
      <c r="C7" s="19" t="s">
        <v>158</v>
      </c>
      <c r="D7" s="19" t="s">
        <v>99</v>
      </c>
      <c r="E7" s="29">
        <v>0</v>
      </c>
      <c r="F7" s="29">
        <v>0</v>
      </c>
      <c r="G7" s="19" t="s">
        <v>98</v>
      </c>
      <c r="H7" s="19" t="s">
        <v>173</v>
      </c>
      <c r="I7" s="19" t="s">
        <v>174</v>
      </c>
      <c r="J7" s="19" t="s">
        <v>175</v>
      </c>
      <c r="K7" s="19" t="s">
        <v>98</v>
      </c>
      <c r="L7" s="19" t="s">
        <v>98</v>
      </c>
      <c r="M7" s="23">
        <f>IF($A7="","",IF($F7&gt;0,"Yes",IF($K7="Yes","Yes",IF($L7="Yes","Yes","No"))))</f>
      </c>
      <c r="N7" s="24">
        <f>IF($M7="","",IF($M7="No","No — log it here, it is not a 390.15 register entry",IF('Program settings'!$B$6="No","No — no interstate commercial motor vehicle operation is declared",IF('Program settings'!$B$7="Yes","Check your State — 390.3(f)(2) excepts a political subdivision from the federal register requirement","Yes — 49 CFR 390.15(b), keep 3 years from the date of the accident"))))</f>
      </c>
      <c r="O7" s="19" t="s">
        <v>162</v>
      </c>
      <c r="P7" s="20">
        <v>46154</v>
      </c>
      <c r="Q7" s="22">
        <f>IF($P7="","",$P7-$B7)</f>
      </c>
      <c r="R7" s="30">
        <f>IF($Q7="","",IF($Q7&lt;='Program settings'!$B$21,"Yes","No"))</f>
      </c>
      <c r="S7" s="19" t="s">
        <v>176</v>
      </c>
      <c r="T7" s="19" t="s">
        <v>177</v>
      </c>
      <c r="U7" s="19" t="s">
        <v>125</v>
      </c>
      <c r="V7" s="20">
        <v>46171</v>
      </c>
      <c r="W7" s="29">
        <v>620</v>
      </c>
      <c r="X7" s="24">
        <f>IF($M7="","",IF($M7="No","",IF('Program settings'!$B$6="No","",IF($O7="Not preventable","Check it against the 21 eligible crash types — a request for data review goes through DataQs, and a crash found not preventable is left out of the Crash Indicator calculation",""))))</f>
      </c>
    </row>
    <row r="8" spans="1:24" x14ac:dyDescent="0.25">
      <c r="A8" s="19" t="s">
        <v>178</v>
      </c>
      <c r="B8" s="20">
        <v>46170</v>
      </c>
      <c r="C8" s="19" t="s">
        <v>179</v>
      </c>
      <c r="D8" s="19" t="s">
        <v>95</v>
      </c>
      <c r="E8" s="29">
        <v>0</v>
      </c>
      <c r="F8" s="29">
        <v>0</v>
      </c>
      <c r="G8" s="19" t="s">
        <v>98</v>
      </c>
      <c r="H8" s="19" t="s">
        <v>180</v>
      </c>
      <c r="I8" s="19" t="s">
        <v>181</v>
      </c>
      <c r="J8" s="19" t="s">
        <v>182</v>
      </c>
      <c r="K8" s="19" t="s">
        <v>98</v>
      </c>
      <c r="L8" s="19" t="s">
        <v>98</v>
      </c>
      <c r="M8" s="23">
        <f>IF($A8="","",IF($F8&gt;0,"Yes",IF($K8="Yes","Yes",IF($L8="Yes","Yes","No"))))</f>
      </c>
      <c r="N8" s="24">
        <f>IF($M8="","",IF($M8="No","No — log it here, it is not a 390.15 register entry",IF('Program settings'!$B$6="No","No — no interstate commercial motor vehicle operation is declared",IF('Program settings'!$B$7="Yes","Check your State — 390.3(f)(2) excepts a political subdivision from the federal register requirement","Yes — 49 CFR 390.15(b), keep 3 years from the date of the accident"))))</f>
      </c>
      <c r="O8" s="19" t="s">
        <v>169</v>
      </c>
      <c r="P8" s="20">
        <v>46188</v>
      </c>
      <c r="Q8" s="22">
        <f>IF($P8="","",$P8-$B8)</f>
      </c>
      <c r="R8" s="30">
        <f>IF($Q8="","",IF($Q8&lt;='Program settings'!$B$21,"Yes","No"))</f>
      </c>
      <c r="S8" s="19" t="s">
        <v>170</v>
      </c>
      <c r="T8" s="19" t="s">
        <v>183</v>
      </c>
      <c r="U8" s="19"/>
      <c r="V8" s="20">
        <v>46195</v>
      </c>
      <c r="W8" s="29">
        <v>0</v>
      </c>
      <c r="X8" s="24">
        <f>IF($M8="","",IF($M8="No","",IF('Program settings'!$B$6="No","",IF($O8="Not preventable","Check it against the 21 eligible crash types — a request for data review goes through DataQs, and a crash found not preventable is left out of the Crash Indicator calculation",""))))</f>
      </c>
    </row>
    <row r="9" spans="1:24" x14ac:dyDescent="0.25">
      <c r="A9" s="19" t="s">
        <v>184</v>
      </c>
      <c r="B9" s="20">
        <v>46184</v>
      </c>
      <c r="C9" s="19" t="s">
        <v>158</v>
      </c>
      <c r="D9" s="19" t="s">
        <v>92</v>
      </c>
      <c r="E9" s="29">
        <v>0</v>
      </c>
      <c r="F9" s="29">
        <v>0</v>
      </c>
      <c r="G9" s="19" t="s">
        <v>98</v>
      </c>
      <c r="H9" s="19" t="s">
        <v>185</v>
      </c>
      <c r="I9" s="19" t="s">
        <v>160</v>
      </c>
      <c r="J9" s="19" t="s">
        <v>161</v>
      </c>
      <c r="K9" s="19" t="s">
        <v>98</v>
      </c>
      <c r="L9" s="19" t="s">
        <v>98</v>
      </c>
      <c r="M9" s="23">
        <f>IF($A9="","",IF($F9&gt;0,"Yes",IF($K9="Yes","Yes",IF($L9="Yes","Yes","No"))))</f>
      </c>
      <c r="N9" s="24">
        <f>IF($M9="","",IF($M9="No","No — log it here, it is not a 390.15 register entry",IF('Program settings'!$B$6="No","No — no interstate commercial motor vehicle operation is declared",IF('Program settings'!$B$7="Yes","Check your State — 390.3(f)(2) excepts a political subdivision from the federal register requirement","Yes — 49 CFR 390.15(b), keep 3 years from the date of the accident"))))</f>
      </c>
      <c r="O9" s="19" t="s">
        <v>186</v>
      </c>
      <c r="P9" s="20"/>
      <c r="Q9" s="22">
        <f>IF($P9="","",$P9-$B9)</f>
      </c>
      <c r="R9" s="30">
        <f>IF($Q9="","",IF($Q9&lt;='Program settings'!$B$21,"Yes","No"))</f>
      </c>
      <c r="S9" s="19" t="s">
        <v>187</v>
      </c>
      <c r="T9" s="19"/>
      <c r="U9" s="19"/>
      <c r="V9" s="20"/>
      <c r="W9" s="29">
        <v>940</v>
      </c>
      <c r="X9" s="24">
        <f>IF($M9="","",IF($M9="No","",IF('Program settings'!$B$6="No","",IF($O9="Not preventable","Check it against the 21 eligible crash types — a request for data review goes through DataQs, and a crash found not preventable is left out of the Crash Indicator calculation",""))))</f>
      </c>
    </row>
    <row r="11" ht="50" customHeight="1" spans="1:12" x14ac:dyDescent="0.25">
      <c r="A11" s="12" t="s">
        <v>188</v>
      </c>
      <c r="B11" s="12"/>
      <c r="C11" s="12"/>
      <c r="D11" s="12"/>
      <c r="E11" s="12"/>
      <c r="F11" s="12"/>
      <c r="G11" s="12"/>
      <c r="H11" s="12"/>
      <c r="I11" s="12"/>
      <c r="J11" s="12"/>
      <c r="K11" s="12"/>
      <c r="L11" s="12"/>
    </row>
  </sheetData>
  <mergeCells count="5">
    <mergeCell ref="A1:L1"/>
    <mergeCell ref="A2:C2"/>
    <mergeCell ref="D2:F2"/>
    <mergeCell ref="A3:X3"/>
    <mergeCell ref="A11:L11"/>
  </mergeCells>
  <dataValidations count="5">
    <dataValidation type="list" allowBlank="1" sqref="G5:G9">
      <formula1>"Yes,No"</formula1>
    </dataValidation>
    <dataValidation type="list" allowBlank="1" sqref="J5:J9">
      <formula1>"Rear-end,Backing,Sideswipe,Fixed object,Struck by other party,Pedestrian or cyclist,Near miss,No-damage contact,Other"</formula1>
    </dataValidation>
    <dataValidation type="list" allowBlank="1" sqref="K5:L9">
      <formula1>"Yes,No"</formula1>
    </dataValidation>
    <dataValidation type="list" allowBlank="1" sqref="O5:O9">
      <formula1>"Preventable,Not preventable,Undecided,Not yet reviewed"</formula1>
    </dataValidation>
    <dataValidation type="list" allowBlank="1" sqref="S5:S9">
      <formula1>"Following distance,Backing without spotter,Speed for conditions,Distraction,Right of way,Vehicle defect,Other party at fault,Undetermined"</formula1>
    </dataValidation>
  </dataValidations>
  <pageMargins left="0.4" right="0.4" top="0.5" bottom="0.5" header="0.3" footer="0.3"/>
  <pageSetup orientation="landscape" horizontalDpi="4294967295" verticalDpi="4294967295" scale="100" fitToWidth="1" fitToHeight="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6"/>
  <sheetViews>
    <sheetView workbookViewId="0">
      <pane xSplit="1" ySplit="3" topLeftCell="B4" activePane="bottomRight" state="frozen"/>
      <selection pane="bottomRight"/>
    </sheetView>
  </sheetViews>
  <sheetFormatPr defaultRowHeight="15" outlineLevelRow="0" outlineLevelCol="0" x14ac:dyDescent="55"/>
  <cols>
    <col min="1" max="1" width="42" customWidth="1"/>
    <col min="2" max="2" width="20" customWidth="1"/>
    <col min="3" max="3" width="10" customWidth="1"/>
    <col min="4" max="4" width="26" customWidth="1"/>
    <col min="5" max="5" width="34" customWidth="1"/>
    <col min="6" max="6" width="12" customWidth="1"/>
    <col min="7" max="8" width="13" customWidth="1"/>
    <col min="9" max="9" width="11" customWidth="1"/>
    <col min="10" max="10" width="46" customWidth="1"/>
  </cols>
  <sheetData>
    <row r="1" spans="1:6" x14ac:dyDescent="0.25">
      <c r="A1" s="3" t="s">
        <v>2</v>
      </c>
      <c r="B1" s="3"/>
      <c r="C1" s="3"/>
      <c r="D1" s="4" t="s">
        <v>3</v>
      </c>
      <c r="E1" s="4"/>
      <c r="F1" s="4"/>
    </row>
    <row r="2" spans="1:10" x14ac:dyDescent="0.25">
      <c r="A2" s="9" t="s">
        <v>20</v>
      </c>
      <c r="B2" s="9"/>
      <c r="C2" s="9"/>
      <c r="D2" s="9"/>
      <c r="E2" s="9"/>
      <c r="F2" s="9"/>
      <c r="G2" s="9"/>
      <c r="H2" s="9"/>
      <c r="I2" s="9"/>
      <c r="J2" s="9"/>
    </row>
    <row r="3" ht="30" customHeight="1" spans="1:10" x14ac:dyDescent="0.25">
      <c r="A3" s="10" t="s">
        <v>189</v>
      </c>
      <c r="B3" s="10" t="s">
        <v>190</v>
      </c>
      <c r="C3" s="10" t="s">
        <v>191</v>
      </c>
      <c r="D3" s="10" t="s">
        <v>192</v>
      </c>
      <c r="E3" s="10" t="s">
        <v>193</v>
      </c>
      <c r="F3" s="10" t="s">
        <v>194</v>
      </c>
      <c r="G3" s="10" t="s">
        <v>195</v>
      </c>
      <c r="H3" s="10" t="s">
        <v>196</v>
      </c>
      <c r="I3" s="10" t="s">
        <v>197</v>
      </c>
      <c r="J3" s="10" t="s">
        <v>198</v>
      </c>
    </row>
    <row r="4" spans="1:10" x14ac:dyDescent="0.25">
      <c r="A4" s="19" t="s">
        <v>199</v>
      </c>
      <c r="B4" s="19" t="s">
        <v>200</v>
      </c>
      <c r="C4" s="29">
        <v>3</v>
      </c>
      <c r="D4" s="19" t="s">
        <v>201</v>
      </c>
      <c r="E4" s="19" t="s">
        <v>202</v>
      </c>
      <c r="F4" s="22">
        <f>ROUND($C4*365,0)</f>
      </c>
      <c r="G4" s="20">
        <v>46108</v>
      </c>
      <c r="H4" s="21">
        <f>IF($G4="","",$G4+$F4)</f>
      </c>
      <c r="I4" s="22">
        <f>IF($H4="","",$H4-'Program settings'!$B$18)</f>
      </c>
      <c r="J4" s="31" t="s">
        <v>203</v>
      </c>
    </row>
    <row r="5" spans="1:10" x14ac:dyDescent="0.25">
      <c r="A5" s="19" t="s">
        <v>204</v>
      </c>
      <c r="B5" s="19" t="s">
        <v>205</v>
      </c>
      <c r="C5" s="29">
        <v>3</v>
      </c>
      <c r="D5" s="19" t="s">
        <v>206</v>
      </c>
      <c r="E5" s="19" t="s">
        <v>202</v>
      </c>
      <c r="F5" s="22">
        <f>ROUND($C5*365,0)</f>
      </c>
      <c r="G5" s="20">
        <v>46114</v>
      </c>
      <c r="H5" s="21">
        <f>IF($G5="","",$G5+$F5)</f>
      </c>
      <c r="I5" s="22">
        <f>IF($H5="","",$H5-'Program settings'!$B$18)</f>
      </c>
      <c r="J5" s="31" t="s">
        <v>207</v>
      </c>
    </row>
    <row r="6" spans="1:10" x14ac:dyDescent="0.25">
      <c r="A6" s="19" t="s">
        <v>208</v>
      </c>
      <c r="B6" s="19" t="s">
        <v>205</v>
      </c>
      <c r="C6" s="29">
        <v>3</v>
      </c>
      <c r="D6" s="19" t="s">
        <v>209</v>
      </c>
      <c r="E6" s="19" t="s">
        <v>202</v>
      </c>
      <c r="F6" s="22">
        <f>ROUND($C6*365,0)</f>
      </c>
      <c r="G6" s="20">
        <v>46118</v>
      </c>
      <c r="H6" s="21">
        <f>IF($G6="","",$G6+$F6)</f>
      </c>
      <c r="I6" s="22">
        <f>IF($H6="","",$H6-'Program settings'!$B$18)</f>
      </c>
      <c r="J6" s="31" t="s">
        <v>210</v>
      </c>
    </row>
    <row r="7" spans="1:10" x14ac:dyDescent="0.25">
      <c r="A7" s="19" t="s">
        <v>211</v>
      </c>
      <c r="B7" s="19" t="s">
        <v>205</v>
      </c>
      <c r="C7" s="29">
        <v>3</v>
      </c>
      <c r="D7" s="19" t="s">
        <v>212</v>
      </c>
      <c r="E7" s="19" t="s">
        <v>202</v>
      </c>
      <c r="F7" s="22">
        <f>ROUND($C7*365,0)</f>
      </c>
      <c r="G7" s="20">
        <v>45708</v>
      </c>
      <c r="H7" s="21">
        <f>IF($G7="","",$G7+$F7)</f>
      </c>
      <c r="I7" s="22">
        <f>IF($H7="","",$H7-'Program settings'!$B$18)</f>
      </c>
      <c r="J7" s="31" t="s">
        <v>213</v>
      </c>
    </row>
    <row r="8" spans="1:10" x14ac:dyDescent="0.25">
      <c r="A8" s="19" t="s">
        <v>214</v>
      </c>
      <c r="B8" s="19" t="s">
        <v>215</v>
      </c>
      <c r="C8" s="29">
        <v>3</v>
      </c>
      <c r="D8" s="19" t="s">
        <v>216</v>
      </c>
      <c r="E8" s="19" t="s">
        <v>217</v>
      </c>
      <c r="F8" s="22">
        <f>ROUND($C8*365,0)</f>
      </c>
      <c r="G8" s="20">
        <v>46034</v>
      </c>
      <c r="H8" s="21">
        <f>IF($G8="","",$G8+$F8)</f>
      </c>
      <c r="I8" s="22">
        <f>IF($H8="","",$H8-'Program settings'!$B$18)</f>
      </c>
      <c r="J8" s="31" t="s">
        <v>218</v>
      </c>
    </row>
    <row r="9" spans="1:10" x14ac:dyDescent="0.25">
      <c r="A9" s="19" t="s">
        <v>219</v>
      </c>
      <c r="B9" s="19" t="s">
        <v>215</v>
      </c>
      <c r="C9" s="29">
        <v>3</v>
      </c>
      <c r="D9" s="19" t="s">
        <v>220</v>
      </c>
      <c r="E9" s="19" t="s">
        <v>221</v>
      </c>
      <c r="F9" s="22">
        <f>ROUND($C9*365,0)</f>
      </c>
      <c r="G9" s="20">
        <v>46090</v>
      </c>
      <c r="H9" s="21">
        <f>IF($G9="","",$G9+$F9)</f>
      </c>
      <c r="I9" s="22">
        <f>IF($H9="","",$H9-'Program settings'!$B$18)</f>
      </c>
      <c r="J9" s="31" t="s">
        <v>222</v>
      </c>
    </row>
    <row r="10" spans="1:10" x14ac:dyDescent="0.25">
      <c r="A10" s="19" t="s">
        <v>223</v>
      </c>
      <c r="B10" s="19" t="s">
        <v>200</v>
      </c>
      <c r="C10" s="29">
        <v>3</v>
      </c>
      <c r="D10" s="19" t="s">
        <v>224</v>
      </c>
      <c r="E10" s="19" t="s">
        <v>225</v>
      </c>
      <c r="F10" s="22">
        <f>ROUND($C10*365,0)</f>
      </c>
      <c r="G10" s="20">
        <v>46108</v>
      </c>
      <c r="H10" s="21">
        <f>IF($G10="","",$G10+$F10)</f>
      </c>
      <c r="I10" s="22">
        <f>IF($H10="","",$H10-'Program settings'!$B$18)</f>
      </c>
      <c r="J10" s="31" t="s">
        <v>226</v>
      </c>
    </row>
    <row r="11" spans="1:10" x14ac:dyDescent="0.25">
      <c r="A11" s="19" t="s">
        <v>227</v>
      </c>
      <c r="B11" s="19" t="s">
        <v>200</v>
      </c>
      <c r="C11" s="29">
        <v>3</v>
      </c>
      <c r="D11" s="19" t="s">
        <v>224</v>
      </c>
      <c r="E11" s="19" t="s">
        <v>225</v>
      </c>
      <c r="F11" s="22">
        <f>ROUND($C11*365,0)</f>
      </c>
      <c r="G11" s="20">
        <v>46108</v>
      </c>
      <c r="H11" s="21">
        <f>IF($G11="","",$G11+$F11)</f>
      </c>
      <c r="I11" s="22">
        <f>IF($H11="","",$H11-'Program settings'!$B$18)</f>
      </c>
      <c r="J11" s="31" t="s">
        <v>228</v>
      </c>
    </row>
    <row r="12" spans="1:10" x14ac:dyDescent="0.25">
      <c r="A12" s="19" t="s">
        <v>229</v>
      </c>
      <c r="B12" s="19" t="s">
        <v>215</v>
      </c>
      <c r="C12" s="29">
        <v>5</v>
      </c>
      <c r="D12" s="19" t="s">
        <v>224</v>
      </c>
      <c r="E12" s="19" t="s">
        <v>225</v>
      </c>
      <c r="F12" s="22">
        <f>ROUND($C12*365,0)</f>
      </c>
      <c r="G12" s="20">
        <v>46044</v>
      </c>
      <c r="H12" s="21">
        <f>IF($G12="","",$G12+$F12)</f>
      </c>
      <c r="I12" s="22">
        <f>IF($H12="","",$H12-'Program settings'!$B$18)</f>
      </c>
      <c r="J12" s="31" t="s">
        <v>230</v>
      </c>
    </row>
    <row r="14" ht="36" customHeight="1" spans="1:10" x14ac:dyDescent="0.25">
      <c r="A14" s="12" t="s">
        <v>231</v>
      </c>
      <c r="B14" s="12"/>
      <c r="C14" s="12"/>
      <c r="D14" s="12"/>
      <c r="E14" s="12"/>
      <c r="F14" s="12"/>
      <c r="G14" s="12"/>
      <c r="H14" s="12"/>
      <c r="I14" s="12"/>
      <c r="J14" s="12"/>
    </row>
    <row r="16" ht="46" customHeight="1" spans="1:10" x14ac:dyDescent="0.25">
      <c r="A16" s="12" t="s">
        <v>232</v>
      </c>
      <c r="B16" s="12"/>
      <c r="C16" s="12"/>
      <c r="D16" s="12"/>
      <c r="E16" s="12"/>
      <c r="F16" s="12"/>
      <c r="G16" s="12"/>
      <c r="H16" s="12"/>
      <c r="I16" s="12"/>
      <c r="J16" s="12"/>
    </row>
  </sheetData>
  <mergeCells count="5">
    <mergeCell ref="A1:C1"/>
    <mergeCell ref="D1:F1"/>
    <mergeCell ref="A2:J2"/>
    <mergeCell ref="A14:J14"/>
    <mergeCell ref="A16:J16"/>
  </mergeCells>
  <dataValidations count="2">
    <dataValidation type="list" allowBlank="1" sqref="B10:B12">
      <formula1>"From execution,After separation,From the date of the event"</formula1>
    </dataValidation>
    <dataValidation type="list" allowBlank="1" sqref="B4:B12">
      <formula1>"From execution,After separation,From the date of the event"</formula1>
    </dataValidation>
  </dataValidations>
  <pageMargins left="0.4" right="0.4" top="0.5" bottom="0.5" header="0.3" footer="0.3"/>
  <pageSetup orientation="landscape" horizontalDpi="4294967295" verticalDpi="4294967295" scale="100" fitToWidth="1" fitToHeight="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9"/>
  <sheetViews>
    <sheetView workbookViewId="0">
      <pane xSplit="1" ySplit="3" topLeftCell="B4" activePane="bottomRight" state="frozen"/>
      <selection pane="bottomRight"/>
    </sheetView>
  </sheetViews>
  <sheetFormatPr defaultRowHeight="15" outlineLevelRow="0" outlineLevelCol="0" x14ac:dyDescent="55"/>
  <cols>
    <col min="1" max="1" width="62" customWidth="1"/>
    <col min="2" max="2" width="14" customWidth="1"/>
    <col min="3" max="3" width="70" customWidth="1"/>
    <col min="4" max="4" width="14" customWidth="1"/>
  </cols>
  <sheetData>
    <row r="1" ht="34" customHeight="1" spans="1:4" x14ac:dyDescent="0.25">
      <c r="A1" s="18">
        <f>IF('Program settings'!$B$6="No","Scope declared — no interstate commercial motor vehicle operation, so 49 CFR Parts 390 and 391 do not reach this fleet federally. ",IF('Program settings'!$B$7="Yes","Scope declared — 49 CFR 390.3(f)(2) excepts transportation performed by a State or a political subdivision, so the Part 391 driver qualification rules and the 390.15 accident register do not apply to you federally. They apply only if your State's adoption of the federal rules reaches you — check it. ","Scope declared — interstate commercial motor vehicle operation, so the Part 391 driver qualification rules and the 390.15 accident register apply. "))&amp;IF('Program settings'!$B$8="Yes","Part 382 Clearinghouse queries apply to your drivers who operate a vehicle requiring a commercial driver licence, regardless of that exception — 49 CFR 382.103(a) and (c).","No driver operates a vehicle requiring a commercial driver licence, so Part 382 does not apply — 49 CFR 382.103(a).")</f>
      </c>
      <c r="B1" s="18"/>
      <c r="C1" s="18"/>
      <c r="D1" s="18"/>
    </row>
    <row r="2" spans="1:6" x14ac:dyDescent="0.25">
      <c r="A2" s="3" t="s">
        <v>2</v>
      </c>
      <c r="B2" s="3"/>
      <c r="C2" s="3"/>
      <c r="D2" s="4" t="s">
        <v>3</v>
      </c>
      <c r="E2" s="4"/>
      <c r="F2" s="4"/>
    </row>
    <row r="3" ht="30" customHeight="1" spans="1:4" x14ac:dyDescent="0.25">
      <c r="A3" s="10" t="s">
        <v>233</v>
      </c>
      <c r="B3" s="10" t="s">
        <v>234</v>
      </c>
      <c r="C3" s="10" t="s">
        <v>235</v>
      </c>
      <c r="D3" s="10" t="s">
        <v>236</v>
      </c>
    </row>
    <row r="4" ht="40" customHeight="1" spans="1:3" x14ac:dyDescent="0.25">
      <c r="A4" s="5" t="s">
        <v>237</v>
      </c>
      <c r="B4" s="22">
        <f>COUNTIF(Drivers!$E$5:$E$304,"Yes")+COUNTIF(Drivers!$E$5:$E$304,"No")</f>
      </c>
      <c r="C4" s="12" t="s">
        <v>238</v>
      </c>
    </row>
    <row r="5" ht="26" customHeight="1" spans="1:3" x14ac:dyDescent="0.25">
      <c r="A5" s="5" t="s">
        <v>239</v>
      </c>
      <c r="B5" s="22">
        <f>COUNTIF(Drivers!$G$5:$G$304,"Yes")</f>
      </c>
      <c r="C5" s="12" t="s">
        <v>240</v>
      </c>
    </row>
    <row r="6" ht="40" customHeight="1" spans="1:3" x14ac:dyDescent="0.25">
      <c r="A6" s="5" t="s">
        <v>241</v>
      </c>
      <c r="B6" s="22">
        <f>COUNTIF(Drivers!$E$5:$E$304,"Yes")</f>
      </c>
      <c r="C6" s="12" t="s">
        <v>242</v>
      </c>
    </row>
    <row r="7" ht="40" customHeight="1" spans="1:3" x14ac:dyDescent="0.25">
      <c r="A7" s="5" t="s">
        <v>243</v>
      </c>
      <c r="B7" s="22">
        <f>COUNTIF(Drivers!$F$5:$F$304,"Yes")</f>
      </c>
      <c r="C7" s="12" t="s">
        <v>244</v>
      </c>
    </row>
    <row r="8" ht="26" customHeight="1" spans="1:3" x14ac:dyDescent="0.25">
      <c r="A8" s="5" t="s">
        <v>245</v>
      </c>
      <c r="B8" s="22">
        <f>COUNTIF(Drivers!$Y$5:$Y$304,"49 CFR 391.25")+COUNTIF(Drivers!$Y$5:$Y$304,"49 CFR 391.25 — through your State's adoption only; 390.3(f)(2) excepts a political subdivision federally")</f>
      </c>
      <c r="C8" s="12" t="s">
        <v>246</v>
      </c>
    </row>
    <row r="9" ht="40" customHeight="1" spans="1:3" x14ac:dyDescent="0.25">
      <c r="A9" s="5" t="s">
        <v>247</v>
      </c>
      <c r="B9" s="22">
        <f>COUNTIF(Drivers!$Y$5:$Y$304,"Company policy — 49 CFR 391 does not reach a driver who does not drive a commercial motor vehicle")+COUNTIF(Drivers!$Y$5:$Y$304,"Company policy — no interstate commercial motor vehicle operation is declared")</f>
      </c>
      <c r="C9" s="12" t="s">
        <v>248</v>
      </c>
    </row>
    <row r="10" ht="26" customHeight="1" spans="1:3" x14ac:dyDescent="0.25">
      <c r="A10" s="5" t="s">
        <v>249</v>
      </c>
      <c r="B10" s="22">
        <f>COUNTIF(Drivers!$Z$5:$Z$304,"49 CFR 382.701(b) — the vehicle requires a commercial driver licence, per 382.103(a); applies even to a political subdivision, per 382.103(c)")</f>
      </c>
      <c r="C10" s="12" t="s">
        <v>250</v>
      </c>
    </row>
    <row r="11" ht="26" customHeight="1" spans="1:3" x14ac:dyDescent="0.25">
      <c r="A11" s="5" t="s">
        <v>251</v>
      </c>
      <c r="B11" s="22">
        <f>COUNTIF(Drivers!$Z$5:$Z$304,"Not applicable — Part 382 covers drivers of vehicles requiring a commercial driver licence")</f>
      </c>
      <c r="C11" s="12" t="s">
        <v>252</v>
      </c>
    </row>
    <row r="12" ht="40" customHeight="1" spans="1:3" x14ac:dyDescent="0.25">
      <c r="A12" s="5" t="s">
        <v>253</v>
      </c>
      <c r="B12" s="22">
        <f>COUNTIF(Drivers!$P$5:$P$304,"Limited")</f>
      </c>
      <c r="C12" s="12" t="s">
        <v>254</v>
      </c>
    </row>
    <row r="13" ht="26" customHeight="1" spans="1:3" x14ac:dyDescent="0.25">
      <c r="A13" s="5" t="s">
        <v>255</v>
      </c>
      <c r="B13" s="22">
        <f>COUNTIF(Incidents!$M$5:$M$304,"Yes")+COUNTIF(Incidents!$M$5:$M$304,"No")</f>
      </c>
      <c r="C13" s="12" t="s">
        <v>256</v>
      </c>
    </row>
    <row r="14" ht="26" customHeight="1" spans="1:3" x14ac:dyDescent="0.25">
      <c r="A14" s="5" t="s">
        <v>257</v>
      </c>
      <c r="B14" s="22">
        <f>COUNTIF(Incidents!$M$5:$M$304,"Yes")</f>
      </c>
      <c r="C14" s="12" t="s">
        <v>258</v>
      </c>
    </row>
    <row r="15" ht="26" customHeight="1" spans="1:3" x14ac:dyDescent="0.25">
      <c r="A15" s="5" t="s">
        <v>259</v>
      </c>
      <c r="B15" s="22">
        <f>COUNTIF(Incidents!$N$5:$N$304,"No — log it here, it is not a 390.15 register entry")</f>
      </c>
      <c r="C15" s="12" t="s">
        <v>260</v>
      </c>
    </row>
    <row r="16" ht="26" customHeight="1" spans="1:3" x14ac:dyDescent="0.25">
      <c r="A16" s="5" t="s">
        <v>261</v>
      </c>
      <c r="B16" s="22">
        <f>COUNTIF(Incidents!$N$5:$N$304,IF('Program settings'!$B$6="No","No — no interstate commercial motor vehicle operation is declared",IF('Program settings'!$B$7="Yes","Check your State — 390.3(f)(2) excepts a political subdivision from the federal register requirement","Yes — 49 CFR 390.15(b), keep 3 years from the date of the accident")))</f>
      </c>
      <c r="C16" s="12" t="s">
        <v>262</v>
      </c>
    </row>
    <row r="17" ht="26" customHeight="1" spans="1:3" x14ac:dyDescent="0.25">
      <c r="A17" s="5" t="s">
        <v>263</v>
      </c>
      <c r="B17" s="22">
        <f>SUMIFS(Incidents!$E$5:$E$304,Incidents!$M$5:$M$304,"Yes")</f>
      </c>
      <c r="C17" s="12" t="s">
        <v>264</v>
      </c>
    </row>
    <row r="18" ht="26" customHeight="1" spans="1:3" x14ac:dyDescent="0.25">
      <c r="A18" s="5" t="s">
        <v>265</v>
      </c>
      <c r="B18" s="22">
        <f>SUM(Incidents!$E$5:$E$304)</f>
      </c>
      <c r="C18" s="12" t="s">
        <v>266</v>
      </c>
    </row>
    <row r="19" ht="26" customHeight="1" spans="1:3" x14ac:dyDescent="0.25">
      <c r="A19" s="5" t="s">
        <v>138</v>
      </c>
      <c r="B19" s="22">
        <f>SUM(Incidents!$F$5:$F$304)</f>
      </c>
      <c r="C19" s="12" t="s">
        <v>267</v>
      </c>
    </row>
    <row r="20" ht="26" customHeight="1" spans="1:3" x14ac:dyDescent="0.25">
      <c r="A20" s="5" t="s">
        <v>268</v>
      </c>
      <c r="B20" s="22">
        <f>COUNTIF(Incidents!$O$5:$O$304,"Preventable")+COUNTIF(Incidents!$O$5:$O$304,"Not preventable")</f>
      </c>
      <c r="C20" s="12" t="s">
        <v>269</v>
      </c>
    </row>
    <row r="21" ht="26" customHeight="1" spans="1:3" x14ac:dyDescent="0.25">
      <c r="A21" s="5" t="s">
        <v>270</v>
      </c>
      <c r="B21" s="22">
        <f>COUNTIF(Incidents!$O$5:$O$304,"Preventable")</f>
      </c>
      <c r="C21" s="12" t="s">
        <v>271</v>
      </c>
    </row>
    <row r="22" ht="40" customHeight="1" spans="1:3" x14ac:dyDescent="0.25">
      <c r="A22" s="5" t="s">
        <v>272</v>
      </c>
      <c r="B22" s="28">
        <f>IFERROR(B21/B20,"")</f>
      </c>
      <c r="C22" s="12" t="s">
        <v>273</v>
      </c>
    </row>
    <row r="23" ht="26" customHeight="1" spans="1:3" x14ac:dyDescent="0.25">
      <c r="A23" s="5" t="s">
        <v>274</v>
      </c>
      <c r="B23" s="22">
        <f>COUNTIF(Incidents!$O$5:$O$304,"Not yet reviewed")</f>
      </c>
      <c r="C23" s="12" t="s">
        <v>275</v>
      </c>
    </row>
    <row r="24" ht="40" customHeight="1" spans="1:3" x14ac:dyDescent="0.25">
      <c r="A24" s="5" t="s">
        <v>276</v>
      </c>
      <c r="B24" s="32">
        <f>IFERROR(B13/('Program settings'!$B$19/1000000),"")</f>
      </c>
      <c r="C24" s="12" t="s">
        <v>277</v>
      </c>
    </row>
    <row r="25" ht="40" customHeight="1" spans="1:3" x14ac:dyDescent="0.25">
      <c r="A25" s="5" t="s">
        <v>278</v>
      </c>
      <c r="B25" s="32">
        <f>IFERROR(B14/('Program settings'!$B$19/1000000),"")</f>
      </c>
      <c r="C25" s="12" t="s">
        <v>279</v>
      </c>
    </row>
    <row r="26" ht="26" customHeight="1" spans="1:3" x14ac:dyDescent="0.25">
      <c r="A26" s="5" t="s">
        <v>280</v>
      </c>
      <c r="B26" s="22">
        <f>SUM(Incidents!$W$5:$W$304)</f>
      </c>
      <c r="C26" s="12" t="s">
        <v>281</v>
      </c>
    </row>
    <row r="27" ht="40" customHeight="1" spans="1:3" x14ac:dyDescent="0.25">
      <c r="A27" s="5" t="s">
        <v>282</v>
      </c>
      <c r="B27" s="22">
        <f>COUNTIF(Incidents!$X$5:$X$304,"Check it against the 21 eligible crash types — a request for data review goes through DataQs, and a crash found not preventable is left out of the Crash Indicator calculation")</f>
      </c>
      <c r="C27" s="12" t="s">
        <v>283</v>
      </c>
    </row>
    <row r="28" ht="26" customHeight="1" spans="1:3" x14ac:dyDescent="0.25">
      <c r="A28" s="5" t="s">
        <v>284</v>
      </c>
      <c r="B28" s="22">
        <f>COUNTIF('Training coverage'!$H$4:$H$9,"&gt;0")</f>
      </c>
      <c r="C28" s="12" t="s">
        <v>285</v>
      </c>
    </row>
    <row r="29" spans="1:3" x14ac:dyDescent="0.25">
      <c r="A29" s="33" t="s">
        <v>286</v>
      </c>
      <c r="B29" s="33"/>
      <c r="C29" s="33"/>
    </row>
    <row r="30" spans="1:4" x14ac:dyDescent="0.25">
      <c r="A30" s="5" t="s">
        <v>287</v>
      </c>
      <c r="B30" s="22">
        <f>COUNTIF(Incidents!$S$5:$S$304,$A30)</f>
      </c>
      <c r="D30" s="28">
        <f>IFERROR(COUNTIFS(Incidents!$S$5:$S$304,$A30,Incidents!$O$5:$O$304,"Preventable")/$B$21,"")</f>
      </c>
    </row>
    <row r="31" spans="1:4" x14ac:dyDescent="0.25">
      <c r="A31" s="5" t="s">
        <v>163</v>
      </c>
      <c r="B31" s="22">
        <f>COUNTIF(Incidents!$S$5:$S$304,$A31)</f>
      </c>
      <c r="D31" s="28">
        <f>IFERROR(COUNTIFS(Incidents!$S$5:$S$304,$A31,Incidents!$O$5:$O$304,"Preventable")/$B$21,"")</f>
      </c>
    </row>
    <row r="32" spans="1:4" x14ac:dyDescent="0.25">
      <c r="A32" s="5" t="s">
        <v>288</v>
      </c>
      <c r="B32" s="22">
        <f>COUNTIF(Incidents!$S$5:$S$304,$A32)</f>
      </c>
      <c r="D32" s="28">
        <f>IFERROR(COUNTIFS(Incidents!$S$5:$S$304,$A32,Incidents!$O$5:$O$304,"Preventable")/$B$21,"")</f>
      </c>
    </row>
    <row r="33" spans="1:4" x14ac:dyDescent="0.25">
      <c r="A33" s="5" t="s">
        <v>176</v>
      </c>
      <c r="B33" s="22">
        <f>COUNTIF(Incidents!$S$5:$S$304,$A33)</f>
      </c>
      <c r="D33" s="28">
        <f>IFERROR(COUNTIFS(Incidents!$S$5:$S$304,$A33,Incidents!$O$5:$O$304,"Preventable")/$B$21,"")</f>
      </c>
    </row>
    <row r="34" spans="1:4" x14ac:dyDescent="0.25">
      <c r="A34" s="5" t="s">
        <v>289</v>
      </c>
      <c r="B34" s="22">
        <f>COUNTIF(Incidents!$S$5:$S$304,$A34)</f>
      </c>
      <c r="D34" s="28">
        <f>IFERROR(COUNTIFS(Incidents!$S$5:$S$304,$A34,Incidents!$O$5:$O$304,"Preventable")/$B$21,"")</f>
      </c>
    </row>
    <row r="35" spans="1:4" x14ac:dyDescent="0.25">
      <c r="A35" s="5" t="s">
        <v>290</v>
      </c>
      <c r="B35" s="22">
        <f>COUNTIF(Incidents!$S$5:$S$304,$A35)</f>
      </c>
      <c r="D35" s="28">
        <f>IFERROR(COUNTIFS(Incidents!$S$5:$S$304,$A35,Incidents!$O$5:$O$304,"Preventable")/$B$21,"")</f>
      </c>
    </row>
    <row r="36" spans="1:4" x14ac:dyDescent="0.25">
      <c r="A36" s="5" t="s">
        <v>170</v>
      </c>
      <c r="B36" s="22">
        <f>COUNTIF(Incidents!$S$5:$S$304,$A36)</f>
      </c>
      <c r="D36" s="28">
        <f>IFERROR(COUNTIFS(Incidents!$S$5:$S$304,$A36,Incidents!$O$5:$O$304,"Preventable")/$B$21,"")</f>
      </c>
    </row>
    <row r="37" spans="1:4" x14ac:dyDescent="0.25">
      <c r="A37" s="5" t="s">
        <v>187</v>
      </c>
      <c r="B37" s="22">
        <f>COUNTIF(Incidents!$S$5:$S$304,$A37)</f>
      </c>
      <c r="D37" s="28">
        <f>IFERROR(COUNTIFS(Incidents!$S$5:$S$304,$A37,Incidents!$O$5:$O$304,"Preventable")/$B$21,"")</f>
      </c>
    </row>
    <row r="38" spans="1:3" x14ac:dyDescent="0.25">
      <c r="A38" s="33" t="s">
        <v>291</v>
      </c>
      <c r="B38" s="33"/>
      <c r="C38" s="33"/>
    </row>
    <row r="39" ht="26" customHeight="1" spans="1:3" x14ac:dyDescent="0.25">
      <c r="A39" s="5" t="s">
        <v>292</v>
      </c>
      <c r="B39" s="22">
        <f>COUNTIF(Drivers!$T$5:$T$304,"OVERDUE")</f>
      </c>
      <c r="C39" s="12" t="s">
        <v>293</v>
      </c>
    </row>
    <row r="40" spans="1:2" x14ac:dyDescent="0.25">
      <c r="A40" s="5" t="s">
        <v>294</v>
      </c>
      <c r="B40" s="22">
        <f>COUNTIF(Drivers!$T$5:$T$304,"Due within 30 days")</f>
      </c>
    </row>
    <row r="41" spans="1:2" x14ac:dyDescent="0.25">
      <c r="A41" s="5" t="s">
        <v>295</v>
      </c>
      <c r="B41" s="22">
        <f>COUNTIF(Drivers!$T$5:$T$304,"Due within 60 days")</f>
      </c>
    </row>
    <row r="42" spans="1:2" x14ac:dyDescent="0.25">
      <c r="A42" s="5" t="s">
        <v>296</v>
      </c>
      <c r="B42" s="22">
        <f>COUNTIF(Drivers!$T$5:$T$304,"Due within 90 days")</f>
      </c>
    </row>
    <row r="43" spans="1:2" x14ac:dyDescent="0.25">
      <c r="A43" s="5" t="s">
        <v>297</v>
      </c>
      <c r="B43" s="22">
        <f>COUNTIF(Drivers!$W$5:$W$304,"OVERDUE")</f>
      </c>
    </row>
    <row r="44" spans="1:2" x14ac:dyDescent="0.25">
      <c r="A44" s="5" t="s">
        <v>298</v>
      </c>
      <c r="B44" s="22">
        <f>COUNTIF(Drivers!$W$5:$W$304,"Due within 30 days")</f>
      </c>
    </row>
    <row r="45" ht="26" customHeight="1" spans="1:3" x14ac:dyDescent="0.25">
      <c r="A45" s="5" t="s">
        <v>299</v>
      </c>
      <c r="B45" s="22">
        <f>COUNTIFS(Drivers!$Q$5:$Q$304,"&gt;="&amp;'Program settings'!$B$18,Drivers!$Q$5:$Q$304,"&lt;="&amp;('Program settings'!$B$18+'Program settings'!$B$17))</f>
      </c>
      <c r="C45" s="12" t="s">
        <v>300</v>
      </c>
    </row>
    <row r="46" ht="26" customHeight="1" spans="1:3" x14ac:dyDescent="0.25">
      <c r="A46" s="5" t="s">
        <v>301</v>
      </c>
      <c r="B46" s="22">
        <f>COUNTIF('Retention clock'!$I$4:$I$12,"&lt;0")</f>
      </c>
      <c r="C46" s="12" t="s">
        <v>302</v>
      </c>
    </row>
    <row r="47" ht="26" customHeight="1" spans="1:3" x14ac:dyDescent="0.25">
      <c r="A47" s="5" t="s">
        <v>303</v>
      </c>
      <c r="B47" s="22">
        <f>COUNTIF(Incidents!$R$5:$R$304,"No")</f>
      </c>
      <c r="C47" s="12" t="s">
        <v>304</v>
      </c>
    </row>
    <row r="49" ht="56" customHeight="1" spans="1:4" x14ac:dyDescent="0.25">
      <c r="A49" s="12" t="s">
        <v>305</v>
      </c>
      <c r="B49" s="12"/>
      <c r="C49" s="12"/>
      <c r="D49" s="12"/>
    </row>
  </sheetData>
  <mergeCells count="6">
    <mergeCell ref="A1:D1"/>
    <mergeCell ref="A2:C2"/>
    <mergeCell ref="D2:F2"/>
    <mergeCell ref="A29:C29"/>
    <mergeCell ref="A38:C38"/>
    <mergeCell ref="A49:D49"/>
  </mergeCells>
  <pageMargins left="0.5" right="0.5" top="0.6" bottom="0.6" header="0.3" footer="0.3"/>
  <pageSetup orientation="portrait" horizontalDpi="4294967295" verticalDpi="4294967295" scale="100" fitToWidth="1" fitToHeight="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4"/>
  <sheetFormatPr defaultRowHeight="15" outlineLevelRow="0" outlineLevelCol="0" x14ac:dyDescent="55"/>
  <cols>
    <col min="1" max="1" width="78" customWidth="1"/>
    <col min="2" max="2" width="12" customWidth="1"/>
  </cols>
  <sheetData>
    <row r="1" spans="1:1" x14ac:dyDescent="0.25">
      <c r="A1" s="11" t="s">
        <v>306</v>
      </c>
    </row>
    <row r="2" spans="1:1" x14ac:dyDescent="0.25">
      <c r="A2" s="34" t="s">
        <v>307</v>
      </c>
    </row>
    <row r="3" spans="1:1" x14ac:dyDescent="0.25">
      <c r="A3" s="34" t="s">
        <v>308</v>
      </c>
    </row>
    <row r="4" spans="1:1" x14ac:dyDescent="0.25"/>
    <row r="5" spans="1:1" x14ac:dyDescent="0.25">
      <c r="A5" s="11" t="s">
        <v>309</v>
      </c>
    </row>
    <row r="6" spans="1:1" x14ac:dyDescent="0.25">
      <c r="A6" s="35" t="s">
        <v>310</v>
      </c>
    </row>
    <row r="7" spans="1:2" x14ac:dyDescent="0.25">
      <c r="A7" s="36" t="s">
        <v>311</v>
      </c>
      <c r="B7" s="37" t="s">
        <v>312</v>
      </c>
    </row>
    <row r="8" spans="1:2" x14ac:dyDescent="0.25">
      <c r="A8" s="36" t="s">
        <v>313</v>
      </c>
      <c r="B8" s="37" t="s">
        <v>312</v>
      </c>
    </row>
    <row r="9" spans="1:2" x14ac:dyDescent="0.25">
      <c r="A9" s="36" t="s">
        <v>314</v>
      </c>
      <c r="B9" s="37" t="s">
        <v>312</v>
      </c>
    </row>
    <row r="10" spans="1:2" x14ac:dyDescent="0.25">
      <c r="A10" s="36" t="s">
        <v>315</v>
      </c>
      <c r="B10" s="37" t="s">
        <v>312</v>
      </c>
    </row>
    <row r="11" spans="1:2" x14ac:dyDescent="0.25">
      <c r="A11" s="36" t="s">
        <v>316</v>
      </c>
      <c r="B11" s="37" t="s">
        <v>312</v>
      </c>
    </row>
    <row r="12" spans="1:2" x14ac:dyDescent="0.25">
      <c r="A12" s="36" t="s">
        <v>317</v>
      </c>
      <c r="B12" s="37" t="s">
        <v>312</v>
      </c>
    </row>
    <row r="13" spans="1:2" x14ac:dyDescent="0.25">
      <c r="A13" s="36" t="s">
        <v>318</v>
      </c>
      <c r="B13" s="37" t="s">
        <v>312</v>
      </c>
    </row>
    <row r="14" spans="1:2" x14ac:dyDescent="0.25">
      <c r="A14" s="36" t="s">
        <v>319</v>
      </c>
      <c r="B14" s="37" t="s">
        <v>312</v>
      </c>
    </row>
    <row r="15" spans="1:2" x14ac:dyDescent="0.25">
      <c r="A15" s="36" t="s">
        <v>320</v>
      </c>
      <c r="B15" s="37" t="s">
        <v>312</v>
      </c>
    </row>
    <row r="16" spans="1:2" x14ac:dyDescent="0.25">
      <c r="A16" s="36" t="s">
        <v>321</v>
      </c>
      <c r="B16" s="37" t="s">
        <v>312</v>
      </c>
    </row>
    <row r="17" spans="1:2" x14ac:dyDescent="0.25">
      <c r="A17" s="36" t="s">
        <v>322</v>
      </c>
      <c r="B17" s="37" t="s">
        <v>312</v>
      </c>
    </row>
    <row r="18" spans="1:2" x14ac:dyDescent="0.25">
      <c r="A18" s="36" t="s">
        <v>323</v>
      </c>
      <c r="B18" s="37" t="s">
        <v>312</v>
      </c>
    </row>
    <row r="19" spans="1:2" x14ac:dyDescent="0.25">
      <c r="A19" s="36" t="s">
        <v>324</v>
      </c>
      <c r="B19" s="37" t="s">
        <v>312</v>
      </c>
    </row>
    <row r="20" spans="1:1" x14ac:dyDescent="0.25">
      <c r="A20" s="36" t="s">
        <v>325</v>
      </c>
    </row>
    <row r="21" spans="1:1" x14ac:dyDescent="0.25">
      <c r="A21" s="36" t="s">
        <v>326</v>
      </c>
    </row>
    <row r="22" spans="1:1" x14ac:dyDescent="0.25"/>
    <row r="23" spans="1:1" x14ac:dyDescent="0.25">
      <c r="A23" s="11" t="s">
        <v>327</v>
      </c>
    </row>
    <row r="24" spans="1:1" x14ac:dyDescent="0.25">
      <c r="A24" s="35" t="s">
        <v>328</v>
      </c>
    </row>
    <row r="25" spans="1:2" x14ac:dyDescent="0.25">
      <c r="A25" s="38" t="s">
        <v>329</v>
      </c>
      <c r="B25" s="39" t="s">
        <v>330</v>
      </c>
    </row>
    <row r="26" spans="1:2" x14ac:dyDescent="0.25">
      <c r="A26" s="38" t="s">
        <v>331</v>
      </c>
      <c r="B26" s="39" t="s">
        <v>330</v>
      </c>
    </row>
    <row r="27" spans="1:2" x14ac:dyDescent="0.25">
      <c r="A27" s="38" t="s">
        <v>332</v>
      </c>
      <c r="B27" s="39" t="s">
        <v>330</v>
      </c>
    </row>
    <row r="28" spans="1:2" x14ac:dyDescent="0.25">
      <c r="A28" s="38" t="s">
        <v>333</v>
      </c>
      <c r="B28" s="39" t="s">
        <v>330</v>
      </c>
    </row>
    <row r="29" spans="1:2" x14ac:dyDescent="0.25">
      <c r="A29" s="38" t="s">
        <v>334</v>
      </c>
      <c r="B29" s="39" t="s">
        <v>330</v>
      </c>
    </row>
    <row r="30" ht="56" customHeight="1" spans="1:1" x14ac:dyDescent="0.25">
      <c r="A30" s="12" t="s">
        <v>335</v>
      </c>
    </row>
    <row r="31" spans="1:1" x14ac:dyDescent="0.25">
      <c r="A31" s="11" t="s">
        <v>336</v>
      </c>
    </row>
    <row r="32" spans="1:1" x14ac:dyDescent="0.25">
      <c r="A32" s="34" t="s">
        <v>337</v>
      </c>
    </row>
    <row r="33" spans="1:1" x14ac:dyDescent="0.25">
      <c r="A33" s="34" t="s">
        <v>338</v>
      </c>
    </row>
    <row r="34" spans="1:1" x14ac:dyDescent="0.25">
      <c r="A34" s="34" t="s">
        <v>339</v>
      </c>
    </row>
  </sheetData>
  <hyperlinks>
    <hyperlink ref="A7" r:id="rId1"/>
    <hyperlink ref="A8" r:id="rId2"/>
    <hyperlink ref="A9" r:id="rId3"/>
    <hyperlink ref="A10" r:id="rId4"/>
    <hyperlink ref="A11" r:id="rId5"/>
    <hyperlink ref="A12" r:id="rId6"/>
    <hyperlink ref="A13" r:id="rId7"/>
    <hyperlink ref="A14" r:id="rId8"/>
    <hyperlink ref="A15" r:id="rId9"/>
    <hyperlink ref="A16" r:id="rId10"/>
    <hyperlink ref="A17" r:id="rId11"/>
    <hyperlink ref="A18" r:id="rId12"/>
    <hyperlink ref="A19" r:id="rId13"/>
    <hyperlink ref="A20" r:id="rId14"/>
    <hyperlink ref="A21" r:id="rId15"/>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How to use</vt:lpstr>
      <vt:lpstr>Program settings</vt:lpstr>
      <vt:lpstr>Drivers</vt:lpstr>
      <vt:lpstr>Training</vt:lpstr>
      <vt:lpstr>Training coverage</vt:lpstr>
      <vt:lpstr>Incidents</vt:lpstr>
      <vt:lpstr>Retention clock</vt:lpstr>
      <vt:lpstr>Compliance dashboard</vt:lpstr>
      <vt:lpstr>Sources &amp; method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Fleet Desk</dc:creator>
  <dc:title>Safety records tracker</dc:title>
  <dc:subject>Safety records tracker — version 1.0</dc:subject>
  <dc:description/>
  <cp:keywords>fleet management, template</cp:keywords>
  <cp:category/>
  <cp:lastModifiedBy>Fleet Desk</cp:lastModifiedBy>
  <dcterms:created xsi:type="dcterms:W3CDTF">2026-08-04T13:54:04Z</dcterms:created>
  <dcterms:modified xsi:type="dcterms:W3CDTF">2026-08-04T13:54:04Z</dcterms:modified>
</cp:coreProperties>
</file>