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state="visible" r:id="rId4"/>
    <sheet sheetId="2" name="Criteria &amp; weights" state="visible" r:id="rId5"/>
    <sheet sheetId="3" name="Requirements" state="visible" r:id="rId6"/>
    <sheet sheetId="4" name="Vendor scoring" state="visible" r:id="rId7"/>
    <sheet sheetId="5" name="Comparison summary" state="visible" r:id="rId8"/>
    <sheet sheetId="6" name="Committee roll-up" state="visible" r:id="rId9"/>
    <sheet sheetId="7" name="Sources &amp; method" state="visible" r:id="rId10"/>
  </sheets>
  <definedNames>
    <definedName name="_xlnm.Print_Area" localSheetId="1">'Criteria &amp; weights'!$A1:$F24</definedName>
    <definedName name="_xlnm.Print_Titles" localSheetId="1">'Criteria &amp; weights'!$4:$4</definedName>
    <definedName name="_xlnm.Print_Area" localSheetId="2">'Requirements'!$A1:$H31</definedName>
    <definedName name="_xlnm.Print_Titles" localSheetId="2">'Requirements'!$5:$5</definedName>
    <definedName name="_xlnm.Print_Area" localSheetId="3">'Vendor scoring'!$A1:$V31</definedName>
    <definedName name="_xlnm.Print_Titles" localSheetId="3">'Vendor scoring'!$5:$5</definedName>
    <definedName name="_xlnm.Print_Area" localSheetId="4">'Comparison summary'!$A1:$E26</definedName>
    <definedName name="_xlnm.Print_Area" localSheetId="5">'Committee roll-up'!$A1:$J12</definedName>
    <definedName name="_xlnm.Print_Titles" localSheetId="5">'Committee roll-up'!$4:$4</definedName>
  </definedNames>
  <calcPr calcId="171027"/>
</workbook>
</file>

<file path=xl/sharedStrings.xml><?xml version="1.0" encoding="utf-8"?>
<sst xmlns="http://schemas.openxmlformats.org/spreadsheetml/2006/main" count="541" uniqueCount="251">
  <si>
    <t>Fleet software RFP requirements &amp; scoring matrix</t>
  </si>
  <si>
    <t>Version 1.0 — 2026-07-29</t>
  </si>
  <si>
    <t>Input — change this</t>
  </si>
  <si>
    <t>Calculated — do not type here</t>
  </si>
  <si>
    <t>A feature checklist with a Yes/No column has no losing answer. Every requirement in this workbook is phrased as an outcome or a mechanic — something a vendor has to show, record or name — and every rating has to point at the thing that was shown.</t>
  </si>
  <si>
    <t>Fill in Criteria &amp; weights first, and publish that sheet in the solicitation. 2 CFR 200.320(b)(2)(i) requires the evaluation factors and their relative importance to be identified; publishing the actual numbers is not required by that rule, and is stronger, because unpublished weights get argued about after the proposals are in.</t>
  </si>
  <si>
    <t>Requirements is the matrix that goes in the RFP. Each row belongs to one criterion and is either mandatory — pass/fail, never scored — or weighted 1 to 5 within its criterion.</t>
  </si>
  <si>
    <t>Mandatory requirements stay out of the weighted total on purpose. That separation is the whole protection: a vendor cannot score its way past something you said was non-negotiable.</t>
  </si>
  <si>
    <t>Vendor scoring is one copy per evaluator. Score alone, before the committee meets, and write the note beside every rating — in most jurisdictions the worksheet becomes a public record after award, and a score with nothing behind it is the one a disappointed proposer asks about.</t>
  </si>
  <si>
    <t>Ratings run 0 to 4 against the scale on Criteria &amp; weights. A 1 means the vendor said so. A 3 means it was demonstrated end to end against your script, by the role that would actually do it.</t>
  </si>
  <si>
    <t>Cost is not rated by anyone. It is arithmetic: the lowest proposed five-year total divided by this proposal's five-year total, times the cost weight. Enter the five-year totals on Comparison summary and the points compute themselves.</t>
  </si>
  <si>
    <t>Comparison summary carries one evaluator's result — points by criterion, the price points, the total out of 100, and the pass/fail gate. A proposal that misses a mandatory requirement is not made eligible by a high total.</t>
  </si>
  <si>
    <t>Committee roll-up averages the five evaluators' technical points and adds the price points once, because the price arithmetic is identical for every evaluator. The spread column is the one to read: a wide spread means the committee is not reading the same proposal, and that is a conversation, not an average.</t>
  </si>
  <si>
    <t>Do not change a weight after the closing date. If a criterion has to change, it goes to every interested party as an addendum before proposals are due.</t>
  </si>
  <si>
    <t>Nothing is locked or password protected. Add requirements, add evaluators, rewrite the scale.</t>
  </si>
  <si>
    <t>Change these three before the numbers mean anything:</t>
  </si>
  <si>
    <t>•  Criteria &amp; weights → the six weights: they must total 100, and they go in the RFP before anyone proposes</t>
  </si>
  <si>
    <t>•  Requirements → the requirement text and the Mandatory column: the shipped rows are a worked example from the guide, not a standard, and the mandatory ones decide who is eligible at all</t>
  </si>
  <si>
    <t>•  Comparison summary → Five-year total cost as proposed ($): the price points come from these figures and from nothing else</t>
  </si>
  <si>
    <t>Criteria and weights — publish this sheet in the RFP</t>
  </si>
  <si>
    <t>2 CFR 200.320(b)(2)(i) requires a request for proposals to require public notice, and all evaluation factors and their relative importance must be identified; (b)(2)(iii) requires award to the proposal most advantageous with price and other factors considered. Ranking the criteria in order without numbers clears that bar — the Powder Springs fleet software RFP does exactly that, listing four factors in order of relative importance with no points attached. Publishing the numbers is not required and is stronger: unpublished weights get argued about in the evaluation room after the proposals are open, and they give a disappointed proposer somewhere to stand.</t>
  </si>
  <si>
    <t>Criterion (as published in the RFP)</t>
  </si>
  <si>
    <t>Weight (points of 100)</t>
  </si>
  <si>
    <t>Scored by</t>
  </si>
  <si>
    <t>What earns points</t>
  </si>
  <si>
    <t>Scored requirements (count)</t>
  </si>
  <si>
    <t>Maximum weighted points (pts)</t>
  </si>
  <si>
    <t>Functional fit to stated outcomes</t>
  </si>
  <si>
    <t>Evaluators</t>
  </si>
  <si>
    <t>Demonstrated, not asserted — scored off the scripted demo</t>
  </si>
  <si>
    <t>Implementation and change management</t>
  </si>
  <si>
    <t>Named team, hours by role, milestones, go-live criteria</t>
  </si>
  <si>
    <t>Data migration approach</t>
  </si>
  <si>
    <t>Field-level mapping, validation, priced, owner named</t>
  </si>
  <si>
    <t>Integrations with our named systems</t>
  </si>
  <si>
    <t>Native depth, refresh interval, reference running the same stack</t>
  </si>
  <si>
    <t>Five-year total cost</t>
  </si>
  <si>
    <t>Price formula</t>
  </si>
  <si>
    <t>All years, all fees, all roles — scored by formula, not opinion</t>
  </si>
  <si>
    <t>Vendor viability and references</t>
  </si>
  <si>
    <t>Fleets of our size and type, contacted</t>
  </si>
  <si>
    <t>TOTAL (points of 100)</t>
  </si>
  <si>
    <t>Rating scale — define every point before you publish</t>
  </si>
  <si>
    <t>Rating level</t>
  </si>
  <si>
    <t>Points</t>
  </si>
  <si>
    <t>Evidence standard</t>
  </si>
  <si>
    <t>What it means</t>
  </si>
  <si>
    <t>0 — Not addressed</t>
  </si>
  <si>
    <t>Nothing submitted</t>
  </si>
  <si>
    <t>The proposal does not answer the requirement, or answers a different question.</t>
  </si>
  <si>
    <t>1 — Asserted</t>
  </si>
  <si>
    <t>Statement only</t>
  </si>
  <si>
    <t>The vendor says it can be done. Nothing was shown, recorded or named. A Yes in a feature grid stops here.</t>
  </si>
  <si>
    <t>2 — Partly demonstrated</t>
  </si>
  <si>
    <t>Partial demo or partial document</t>
  </si>
  <si>
    <t>Shown, but not end to end, or with a workaround, or by someone who does not do the job day to day.</t>
  </si>
  <si>
    <t>3 — Demonstrated</t>
  </si>
  <si>
    <t>Full demo or complete document</t>
  </si>
  <si>
    <t>Shown end to end against our script, by the role that would actually do it, with the screen count stated.</t>
  </si>
  <si>
    <t>4 — Demonstrated and corroborated</t>
  </si>
  <si>
    <t>Demo plus a reference or a record we keep</t>
  </si>
  <si>
    <t>Shown end to end and confirmed by a reference fleet running the same combination, or by a document we retain.</t>
  </si>
  <si>
    <t>Mandatory requirements are not on this table. They are pass/fail — a proposal either meets them or it is not eligible — and they never enter the weighted score. Keeping them separate is what stops a vendor buying its way past a requirement you called non-negotiable.</t>
  </si>
  <si>
    <t>Score independently, in your own copy of this workbook, before the committee meets. Record a comment for every rating: in most jurisdictions the evaluation worksheet becomes a public record after award, and a score with no note behind it is the one you will be asked to explain.</t>
  </si>
  <si>
    <t>Cost is not rated. It is arithmetic — the lowest proposed five-year total, divided by this proposal's five-year total, times the cost weight. Every evaluator would produce the same figure, which is why the committee roll-up averages only the technical points and adds price once.</t>
  </si>
  <si>
    <t>Requirements matrix — what you ask for, and what it is worth</t>
  </si>
  <si>
    <t>Phrase every row as an outcome or a mechanic — something the vendor must show, record, name or price. "Do you support X?" has no losing answer. 2 CFR 200.319(c)(6) also lists specifying only a brand-name product, instead of allowing an equal, among the situations that may restrict competition, so a requirement written from a vendor’s brochure is a procurement problem before it is an evaluation problem.</t>
  </si>
  <si>
    <t>EXAMPLE DATA — replace before use. Delete this row once you have your own numbers.</t>
  </si>
  <si>
    <t>Requirement ID</t>
  </si>
  <si>
    <t>Criterion (must match Criteria &amp; weights)</t>
  </si>
  <si>
    <t>Requirement — stated as an outcome or a mechanic</t>
  </si>
  <si>
    <t>Evidence the vendor must produce</t>
  </si>
  <si>
    <t>Mandatory? (Yes = pass/fail, not scored)</t>
  </si>
  <si>
    <t>Weight within criterion (1–5)</t>
  </si>
  <si>
    <t>RFP section</t>
  </si>
  <si>
    <t>REQ-01</t>
  </si>
  <si>
    <t>Run our scripted demo scenario 1 on your own demo data: produce cost per mile and cost per hour by unit and by class.</t>
  </si>
  <si>
    <t>Live demo against our script; screen recording retained</t>
  </si>
  <si>
    <t>No</t>
  </si>
  <si>
    <t>§4.1</t>
  </si>
  <si>
    <t>REQ-02</t>
  </si>
  <si>
    <t>Show one unit carrying a PM scheduled by engine hours, by mileage and by date at the same time, and show how the system decides which comes due first.</t>
  </si>
  <si>
    <t>Live demo plus the configuration screens</t>
  </si>
  <si>
    <t>REQ-03</t>
  </si>
  <si>
    <t>Record one multi-line work order from open to close carrying labour, parts, an outside vendor invoice and a warranty claim. State the number of screens.</t>
  </si>
  <si>
    <t>Unedited screen recording with the screen count stated</t>
  </si>
  <si>
    <t>§4.2</t>
  </si>
  <si>
    <t>REQ-04</t>
  </si>
  <si>
    <t>Record a technician closing a work order on a tablet in a bay with no signal, and state what happens to the record until connectivity returns.</t>
  </si>
  <si>
    <t>Unedited screen recording</t>
  </si>
  <si>
    <t>REQ-05</t>
  </si>
  <si>
    <t>Have a non-technical user build and save a new report that we name on the day of the demo.</t>
  </si>
  <si>
    <t>Live demo, report named by us on the day</t>
  </si>
  <si>
    <t>§4.3</t>
  </si>
  <si>
    <t>REQ-06</t>
  </si>
  <si>
    <t>State what direct access we have to our own data, in what form, and at what cost.</t>
  </si>
  <si>
    <t>Written answer naming the access method</t>
  </si>
  <si>
    <t>REQ-07</t>
  </si>
  <si>
    <t>Produce PM compliance for a stated date range in a form that can be handed to an auditor.</t>
  </si>
  <si>
    <t>Sample output from the demo dataset</t>
  </si>
  <si>
    <t>Yes</t>
  </si>
  <si>
    <t>REQ-08</t>
  </si>
  <si>
    <t>Name the project manager assigned to us, and list their other current engagements during our implementation window.</t>
  </si>
  <si>
    <t>Named résumé and current engagement list</t>
  </si>
  <si>
    <t>§5.1</t>
  </si>
  <si>
    <t>REQ-09</t>
  </si>
  <si>
    <t>Give hours by role, for your staff and for ours, by milestone.</t>
  </si>
  <si>
    <t>Staffing table in the proposal</t>
  </si>
  <si>
    <t>REQ-10</t>
  </si>
  <si>
    <t>State the definition of go-live, who signs acceptance, and what happens if acceptance is not signed.</t>
  </si>
  <si>
    <t>Draft acceptance criteria</t>
  </si>
  <si>
    <t>§5.2</t>
  </si>
  <si>
    <t>REQ-11</t>
  </si>
  <si>
    <t>Training hours by role, delivery method, who pays travel, and the cost of refresher training in year two.</t>
  </si>
  <si>
    <t>Training plan with priced line items</t>
  </si>
  <si>
    <t>§5.3</t>
  </si>
  <si>
    <t>REQ-12</t>
  </si>
  <si>
    <t>Confirm that retirement of our existing system is scheduled to follow acceptance of yours, and not a fixed calendar date.</t>
  </si>
  <si>
    <t>Milestone schedule showing the dependency</t>
  </si>
  <si>
    <t>REQ-13</t>
  </si>
  <si>
    <t>Give field-level mapping for asset master records, open and closed work orders, historical parts and labour cost by unit, meter history, PM schedules with last-completed dates, and fuel transactions.</t>
  </si>
  <si>
    <t>Field-level mapping document</t>
  </si>
  <si>
    <t>§6.1</t>
  </si>
  <si>
    <t>REQ-14</t>
  </si>
  <si>
    <t>State the validation step, the named owner of data cleanup on each side, and what happens to records you cannot map.</t>
  </si>
  <si>
    <t>Written migration plan</t>
  </si>
  <si>
    <t>REQ-15</t>
  </si>
  <si>
    <t>If our fleet is in the scope of 49 CFR part 396, or we apply part 396 by our own policy or under state law: state how the maintenance records required by 396.3(b) stay retrievable for the retention period in 396.3(c) — inside the new system, or in a readable archive we control.</t>
  </si>
  <si>
    <t>Written answer stating the retention period we apply, and its basis</t>
  </si>
  <si>
    <t>§6.2</t>
  </si>
  <si>
    <t>REQ-16</t>
  </si>
  <si>
    <t>Price migration as a separate line item, with a stated file format.</t>
  </si>
  <si>
    <t>Priced line in our cost workbook</t>
  </si>
  <si>
    <t>REQ-17</t>
  </si>
  <si>
    <t>For each system we name: native, middleware or file drop? What refresh interval? What build cost, what annual cost, and who pays?</t>
  </si>
  <si>
    <t>Integration table, one row per named system</t>
  </si>
  <si>
    <t>§7.1</t>
  </si>
  <si>
    <t>REQ-18</t>
  </si>
  <si>
    <t>Give a reference customer running the same combination of systems we named.</t>
  </si>
  <si>
    <t>Contactable reference running the same stack</t>
  </si>
  <si>
    <t>REQ-19</t>
  </si>
  <si>
    <t>State what happens to a fuel transaction that does not match a unit, and who resolves it.</t>
  </si>
  <si>
    <t>Written answer with the exception path</t>
  </si>
  <si>
    <t>§7.2</t>
  </si>
  <si>
    <t>REQ-20</t>
  </si>
  <si>
    <t>Complete our cost workbook — all five years, licence, implementation, integrations, migration, training and stated annual increases. A vendor price sheet is not accepted in its place.</t>
  </si>
  <si>
    <t>Our workbook, completed</t>
  </si>
  <si>
    <t>§8.1</t>
  </si>
  <si>
    <t>REQ-21</t>
  </si>
  <si>
    <t>Give three reference fleets of our size and type, with unit counts and a contact we may call.</t>
  </si>
  <si>
    <t>Reference list with unit counts</t>
  </si>
  <si>
    <t>§9.1</t>
  </si>
  <si>
    <t>REQ-22</t>
  </si>
  <si>
    <t>State what happens to our data if we leave: format, timescale and cost.</t>
  </si>
  <si>
    <t>Proposed exit clause language</t>
  </si>
  <si>
    <t>§9.2</t>
  </si>
  <si>
    <t>The shipped rows are a worked example drawn from the companion guide, not a published standard — the text, the mandatory flags and the weights are all yours to replace. Mandatory rows score nothing: their weight column stays blank and their maximum weighted points are zero. The criterion in column B must match the text on Criteria &amp; weights exactly, because that is the key every rollup matches on; use the dropdown. Add new requirements at the bottom rather than inserting rows: Vendor scoring mirrors this sheet row for row, and its formulas already run to row 125.</t>
  </si>
  <si>
    <t>Weight migration like it decides the project, because it does. Florida’s Auditor General compared the state’s fleet system against the state property records and could not match 2,279 of 34,861 vehicle records, with acquisition costs totalling $57,046,583. The predecessor systems had been retired in June and July 2021, the replacement went live that September, and as of July 2024 management still reported it was not fully implemented.</t>
  </si>
  <si>
    <t>Vendor scoring — one copy per evaluator, scored alone</t>
  </si>
  <si>
    <t>Evaluator name</t>
  </si>
  <si>
    <t/>
  </si>
  <si>
    <t>Date scored</t>
  </si>
  <si>
    <t>Criterion</t>
  </si>
  <si>
    <t>Requirement</t>
  </si>
  <si>
    <t>Mandatory?</t>
  </si>
  <si>
    <t>Weight (1–5)</t>
  </si>
  <si>
    <t>Vendor A — mandatory met? (Yes/No)</t>
  </si>
  <si>
    <t>Vendor A — rating (0–4 pts)</t>
  </si>
  <si>
    <t>Vendor A — weighted points (pts)</t>
  </si>
  <si>
    <t>Vendor A — note supporting the rating (required)</t>
  </si>
  <si>
    <t>Vendor B — mandatory met? (Yes/No)</t>
  </si>
  <si>
    <t>Vendor B — rating (0–4 pts)</t>
  </si>
  <si>
    <t>Vendor B — weighted points (pts)</t>
  </si>
  <si>
    <t>Vendor B — note supporting the rating (required)</t>
  </si>
  <si>
    <t>Vendor C — mandatory met? (Yes/No)</t>
  </si>
  <si>
    <t>Vendor C — rating (0–4 pts)</t>
  </si>
  <si>
    <t>Vendor C — weighted points (pts)</t>
  </si>
  <si>
    <t>Vendor C — note supporting the rating (required)</t>
  </si>
  <si>
    <t>Vendor D — mandatory met? (Yes/No)</t>
  </si>
  <si>
    <t>Vendor D — rating (0–4 pts)</t>
  </si>
  <si>
    <t>Vendor D — weighted points (pts)</t>
  </si>
  <si>
    <t>Vendor D — note supporting the rating (required)</t>
  </si>
  <si>
    <t>Ran our script unaided; produced $/mi and $/hr by class in one screen, no export step.</t>
  </si>
  <si>
    <t>Ran our script; both figures produced, but the class rollup needed an export to finish.</t>
  </si>
  <si>
    <t>Produced both figures on their own demo data; would not run our scenario as written.</t>
  </si>
  <si>
    <t>All three intervals on one unit; the earliest-due rule was shown in configuration, not just described.</t>
  </si>
  <si>
    <t>All three intervals shown, and confirmed by the reference fleet running the same combination.</t>
  </si>
  <si>
    <t>Interval scheduling shown by date and mileage only; hours required a manual meter entry.</t>
  </si>
  <si>
    <t>Copy the last row down as you add requirements — every calculated column stays blank until the requirement ID mirrors through, so empty rows are counted nowhere. The rollups already look at rows 6 to 125.</t>
  </si>
  <si>
    <t>Write the note. North Dakota’s evaluator guide puts it plainly: evaluators must provide comments that explain or support each score, and the notations become public record after contract award. A rating with nothing beside it is the one that gets challenged, and by then nobody remembers what was demonstrated.</t>
  </si>
  <si>
    <t>Comparison summary — one evaluator's scores, and the price arithmetic</t>
  </si>
  <si>
    <t>Line</t>
  </si>
  <si>
    <t>Vendor A</t>
  </si>
  <si>
    <t>Vendor B</t>
  </si>
  <si>
    <t>Vendor C</t>
  </si>
  <si>
    <t>Vendor D</t>
  </si>
  <si>
    <t>Vendor name as submitted</t>
  </si>
  <si>
    <t>Proposer A</t>
  </si>
  <si>
    <t>Proposer B</t>
  </si>
  <si>
    <t>Proposer C</t>
  </si>
  <si>
    <t>Five-year total cost as proposed ($)</t>
  </si>
  <si>
    <t>Mandatory requirements in the RFP (count)</t>
  </si>
  <si>
    <t>Mandatory requirements met (count)</t>
  </si>
  <si>
    <t>Mandatory compliance (pass/fail gate)</t>
  </si>
  <si>
    <t>Points earned by criterion (out of the published weight)</t>
  </si>
  <si>
    <t>TECHNICAL SUBTOTAL (pts, evaluator-scored criteria)</t>
  </si>
  <si>
    <t>TOTAL SCORE (pts out of 100)</t>
  </si>
  <si>
    <t>Rank (1 = highest)</t>
  </si>
  <si>
    <t>Points behind the highest scored proposal (pts)</t>
  </si>
  <si>
    <t>Award recommendation basis</t>
  </si>
  <si>
    <t>Cost points are the Georgia Procurement Manual formula — lowest proposed five-year total, divided by this proposal's five-year total, times the points available for cost. The cheapest proposal always takes the full cost weight and nothing more. Compliance is separate arithmetic: a proposal that misses a mandatory requirement is not made eligible by a high total, and the total for such a proposal is information, not a ranking.</t>
  </si>
  <si>
    <t>In the example shipped here the cheapest proposal takes all 15 cost points and still finishes last, and the proposal that leads on functional fit does not win either — it is beaten on migration and implementation, which is where projects actually fail. That is what publishing weights buys you: price was fifteen per cent of the decision because you said so before you saw a price.</t>
  </si>
  <si>
    <t>Committee roll-up — average the technical scores, compute the price once</t>
  </si>
  <si>
    <t>Vendor (from Comparison summary)</t>
  </si>
  <si>
    <t>Evaluator 1 — technical (pts)</t>
  </si>
  <si>
    <t>Evaluator 2 — technical (pts)</t>
  </si>
  <si>
    <t>Evaluator 3 — technical (pts)</t>
  </si>
  <si>
    <t>Evaluator 4 — technical (pts)</t>
  </si>
  <si>
    <t>Evaluator 5 — technical (pts)</t>
  </si>
  <si>
    <t>Average technical (pts)</t>
  </si>
  <si>
    <t>Five-year cost points (pts)</t>
  </si>
  <si>
    <t>COMMITTEE TOTAL (pts of 100)</t>
  </si>
  <si>
    <t>Spread across evaluators (pts)</t>
  </si>
  <si>
    <t>Only the technical points are averaged. The cost points are the same number no matter who computes them, so averaging them would be arithmetic theatre — they are pulled once from Comparison summary. Each evaluator scores their own copy of Vendor scoring alone, then pastes their technical subtotal into one column here.</t>
  </si>
  <si>
    <t>A spread wider than 8 points is shaded. That threshold is ours, not anyone’s standard, and it is yours to change. It is not an error and it is not something to average away — it usually means two evaluators read the same demo differently, or one of them read a section the others skipped. That is exactly the disagreement recording individual scores first is meant to surface. Discuss it, record why a score moved, and keep both the before and after.</t>
  </si>
  <si>
    <t>Writing a fleet management software RFP</t>
  </si>
  <si>
    <t>Companion to https://fleetdesk.axionfleetai.com/guides/fleet-software-rfp/</t>
  </si>
  <si>
    <t>Version 1.0 — reviewed 2026-07-29</t>
  </si>
  <si>
    <t>Sources</t>
  </si>
  <si>
    <t>Sources marked PRIMARY are regulators, standards bodies or government publications. Anything unmarked is trade press or vendor-published and should be treated as directional.</t>
  </si>
  <si>
    <t>2 CFR 200.320 — Procurement methods. Paragraph (b)(2)(i) requires requests for proposals to require public notice, and all evaluation factors and their relative importance must be identified; (b)(2)(iii) awards to the responsible offeror whose proposal is most advantageous, with price and other factors considered.</t>
  </si>
  <si>
    <t>PRIMARY</t>
  </si>
  <si>
    <t>2 CFR 200.319 — Competition. Paragraph (c)(6) lists specifying only a "brand name" product instead of allowing "an equal" among the situations that may restrict competition, and (d)(2) requires a clear and accurate description of the technical requirements, with detailed product specifications avoided if at all possible.</t>
  </si>
  <si>
    <t>49 CFR 396.3 — Inspection, repair, and maintenance. Records are retained where the vehicle is housed or maintained for a period of 1 year, and for 6 months after it leaves the motor carrier's control. Part 396 reaches commercial motor vehicles as defined in 390.5, and 390.3(f)(2) excepts a State or a political subdivision of a State from subchapter B, so this is the floor for a fleet in scope — and for a municipal fleet that applies part 396 anyway, whether under 390.3(d), which preserves an employer’s more stringent requirements, or because state law requires it.</t>
  </si>
  <si>
    <t>Georgia Procurement Manual 5.6.3.2.2 — RFP cost scoring. The L/R x P formula this workbook uses for price points: lowest cost, over the cost being ranked, times the points available for cost.</t>
  </si>
  <si>
    <t>Hawaii State Procurement Office — Develop Proposal Evaluation Strategy. Mandatory requirements are evaluated on a pass-fail basis and kept separate from the scored criteria; stating the specific weighting in the RFP, while not required, is recommended.</t>
  </si>
  <si>
    <t>North Dakota OMB — RFP Evaluator's Guide. A rating scale must define each point level so the committee scores consistently; evaluators must provide comments supporting each score, and those notations become public record after contract award.</t>
  </si>
  <si>
    <t>Florida Auditor General Report 2025-096 — Department of Management Services, Fleet Management. 2,279 of 34,861 vehicle records, with acquisition costs totaling $57,046,583, could not be matched to state property records; the predecessor systems were retired in June and July 2021, the replacement went live that September, and management reported it was still not fully implemented as of July 2024.</t>
  </si>
  <si>
    <t>City of Powder Springs, GA — RFP 22-012, Fleet Management System. A published solution-based solicitation from a 71-vehicle fleet, whose four evaluation factors are listed in order of relative importance with no point values attached.</t>
  </si>
  <si>
    <t>Record your own decisions</t>
  </si>
  <si>
    <t>The guide asks you to write these down. They travel with the workbook.</t>
  </si>
  <si>
    <t>Date the criteria and weights were published, and the document they were published in:</t>
  </si>
  <si>
    <t>Who wrote the scripted demo scenarios, and the date they went to every proposer:</t>
  </si>
  <si>
    <t>Evaluators appointed, and the date each confirmed no conflict of interest:</t>
  </si>
  <si>
    <t>Date individual scores were recorded, and the date of the consensus meeting:</t>
  </si>
  <si>
    <t>Any change to a criterion or a weight after publication, and the addendum number that told every proposer:</t>
  </si>
  <si>
    <t>Requirements added to or removed from the shipped example, and who approved the list:</t>
  </si>
  <si>
    <t>About this template</t>
  </si>
  <si>
    <t>Published by Fleet Desk — https://fleetdesk.axionfleetai.com</t>
  </si>
  <si>
    <t>Free to use, adapt and distribute, including commercially. No attribution required.</t>
  </si>
  <si>
    <t>Sponsored by Axion (axionfleetai.com), which had no editorial control over this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</si>
</sst>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5" x14ac:knownFonts="1">
    <font>
      <color theme="1"/>
      <family val="2"/>
      <scheme val="minor"/>
      <sz val="11"/>
      <name val="Calibri"/>
    </font>
    <font>
      <b/>
      <sz val="14"/>
    </font>
    <font>
      <color rgb="FF666666"/>
      <sz val="9"/>
    </font>
    <font>
      <b/>
      <sz val="9"/>
    </font>
    <font>
      <sz val="10"/>
    </font>
    <font>
      <b/>
      <sz val="10"/>
    </font>
    <font>
      <b/>
      <sz val="12"/>
    </font>
    <font>
      <i/>
      <sz val="9"/>
    </font>
    <font>
      <b/>
      <color rgb="FFFFFFFF"/>
      <sz val="9"/>
    </font>
    <font>
      <sz val="9"/>
    </font>
    <font>
      <b/>
      <sz val="11"/>
    </font>
    <font>
      <b/>
      <color rgb="FF8A1C1C"/>
      <sz val="10"/>
    </font>
    <font>
      <i/>
      <sz val="10"/>
    </font>
    <font>
      <u/>
      <color rgb="FF1F5E70"/>
      <sz val="10"/>
    </font>
    <font>
      <b/>
      <color rgb="FF1F5E70"/>
      <sz val="8"/>
    </font>
  </fonts>
  <fills count="7">
    <fill>
      <patternFill patternType="none"/>
    </fill>
    <fill>
      <patternFill patternType="gray125"/>
    </fill>
    <fill>
      <patternFill patternType="solid">
        <fgColor rgb="FFFDF1D6"/>
      </patternFill>
    </fill>
    <fill>
      <patternFill patternType="solid">
        <fgColor rgb="FFE8EEF2"/>
      </patternFill>
    </fill>
    <fill>
      <patternFill patternType="solid">
        <fgColor rgb="FFFFF7CC"/>
      </patternFill>
    </fill>
    <fill>
      <patternFill patternType="solid">
        <fgColor rgb="FF23414B"/>
      </patternFill>
    </fill>
    <fill>
      <patternFill patternType="solid">
        <fgColor rgb="FFF6D5D5"/>
      </patternFill>
    </fill>
  </fills>
  <borders count="2">
    <border>
      <left/>
      <right/>
      <top/>
      <bottom/>
      <diagonal/>
    </border>
    <border>
      <left/>
      <right/>
      <top/>
      <bottom style="hair"/>
      <diagonal/>
    </border>
  </borders>
  <cellStyleXfs count="1">
    <xf numFmtId="0" fontId="0" fillId="0" borderId="0"/>
  </cellStyleXfs>
  <cellXfs count="43">
    <xf numFmtId="0" fontId="0" fillId="0" borderId="0" xfId="0"/>
    <xf numFmtId="0" fontId="1" fillId="0" borderId="0" xfId="0" applyFont="1"/>
    <xf numFmtId="0" fontId="2" fillId="0" borderId="0" xfId="0" applyFont="1"/>
    <xf numFmtId="0" fontId="3" fillId="2" borderId="0" xfId="0" applyFont="1" applyFill="1"/>
    <xf numFmtId="0" fontId="3" fillId="3" borderId="0" xfId="0" applyFont="1" applyFill="1"/>
    <xf numFmtId="0" fontId="4" fillId="0" borderId="0" xfId="0" applyFont="1" applyAlignment="1">
      <alignment vertical="top" wrapText="1"/>
    </xf>
    <xf numFmtId="0" fontId="5" fillId="0" borderId="0" xfId="0" applyFont="1"/>
    <xf numFmtId="0" fontId="4" fillId="4" borderId="0" xfId="0" applyFont="1" applyFill="1"/>
    <xf numFmtId="0" fontId="6" fillId="0" borderId="0" xfId="0" applyFont="1"/>
    <xf numFmtId="0" fontId="7" fillId="0" borderId="0" xfId="0" applyFont="1" applyAlignment="1">
      <alignment vertical="top" wrapText="1"/>
    </xf>
    <xf numFmtId="0" fontId="8" fillId="5" borderId="0" xfId="0" applyFont="1" applyFill="1" applyAlignment="1">
      <alignment vertical="bottom" wrapText="1"/>
    </xf>
    <xf numFmtId="0" fontId="5" fillId="2" borderId="0" xfId="0" applyFont="1" applyFill="1" applyAlignment="1">
      <alignment vertical="top" wrapText="1"/>
    </xf>
    <xf numFmtId="3" fontId="5" fillId="2" borderId="0" xfId="0" applyNumberFormat="1" applyFont="1" applyFill="1"/>
    <xf numFmtId="0" fontId="4" fillId="2" borderId="0" xfId="0" applyFont="1" applyFill="1"/>
    <xf numFmtId="0" fontId="9" fillId="2" borderId="0" xfId="0" applyFont="1" applyFill="1" applyAlignment="1">
      <alignment vertical="top" wrapText="1"/>
    </xf>
    <xf numFmtId="3" fontId="0" fillId="3" borderId="0" xfId="0" applyNumberFormat="1" applyFill="1"/>
    <xf numFmtId="3" fontId="5" fillId="3" borderId="0" xfId="0" applyNumberFormat="1" applyFont="1" applyFill="1"/>
    <xf numFmtId="0" fontId="5" fillId="3" borderId="0" xfId="0" applyFont="1" applyFill="1" applyAlignment="1">
      <alignment vertical="center" wrapText="1"/>
    </xf>
    <xf numFmtId="0" fontId="10" fillId="0" borderId="0" xfId="0" applyFont="1"/>
    <xf numFmtId="0" fontId="5" fillId="2" borderId="0" xfId="0" applyFont="1" applyFill="1"/>
    <xf numFmtId="0" fontId="11" fillId="6" borderId="0" xfId="0" applyFont="1" applyFill="1"/>
    <xf numFmtId="0" fontId="4" fillId="2" borderId="0" xfId="0" applyFont="1" applyFill="1" applyAlignment="1">
      <alignment horizontal="center"/>
    </xf>
    <xf numFmtId="0" fontId="0" fillId="2" borderId="0" xfId="0" applyFill="1" applyAlignment="1">
      <alignment horizontal="center"/>
    </xf>
    <xf numFmtId="0" fontId="9" fillId="2" borderId="0" xfId="0" applyFont="1" applyFill="1"/>
    <xf numFmtId="0" fontId="5" fillId="2" borderId="0" xfId="0" applyFont="1" applyFill="1" applyAlignment="1">
      <alignment horizontal="center"/>
    </xf>
    <xf numFmtId="0" fontId="0" fillId="2" borderId="0" xfId="0" applyFill="1"/>
    <xf numFmtId="0" fontId="5" fillId="3" borderId="0" xfId="0" applyFont="1" applyFill="1"/>
    <xf numFmtId="0" fontId="9" fillId="3" borderId="0" xfId="0" applyFont="1" applyFill="1" applyAlignment="1">
      <alignment vertical="top" wrapText="1"/>
    </xf>
    <xf numFmtId="0" fontId="4" fillId="3" borderId="0" xfId="0" applyFont="1" applyFill="1"/>
    <xf numFmtId="3" fontId="0" fillId="2" borderId="0" xfId="0" applyNumberFormat="1" applyFill="1"/>
    <xf numFmtId="0" fontId="10" fillId="0" borderId="0" xfId="0" applyFont="1" applyAlignment="1">
      <alignment vertical="top" wrapText="1"/>
    </xf>
    <xf numFmtId="164" fontId="0" fillId="3" borderId="0" xfId="0" applyNumberFormat="1" applyFill="1"/>
    <xf numFmtId="0" fontId="5" fillId="0" borderId="0" xfId="0" applyFont="1" applyAlignment="1">
      <alignment vertical="top" wrapText="1"/>
    </xf>
    <xf numFmtId="164" fontId="5" fillId="3" borderId="0" xfId="0" applyNumberFormat="1" applyFont="1" applyFill="1"/>
    <xf numFmtId="164" fontId="10" fillId="4" borderId="0" xfId="0" applyNumberFormat="1" applyFont="1" applyFill="1"/>
    <xf numFmtId="0" fontId="0" fillId="3" borderId="0" xfId="0" applyFill="1" applyAlignment="1">
      <alignment vertical="top" wrapText="1"/>
    </xf>
    <xf numFmtId="164" fontId="0" fillId="2" borderId="0" xfId="0" applyNumberFormat="1" applyFill="1" applyAlignment="1">
      <alignment horizontal="center"/>
    </xf>
    <xf numFmtId="0" fontId="4" fillId="0" borderId="0" xfId="0" applyFont="1" applyAlignment="1">
      <alignment wrapText="1"/>
    </xf>
    <xf numFmtId="0" fontId="12" fillId="0" borderId="0" xfId="0" applyFont="1" applyAlignment="1">
      <alignment wrapText="1"/>
    </xf>
    <xf numFmtId="0" fontId="13" fillId="0" borderId="0" xfId="0" applyFont="1"/>
    <xf numFmtId="0" fontId="14" fillId="0" borderId="0" xfId="0" applyFont="1"/>
    <xf numFmtId="0" fontId="4" fillId="0" borderId="0" xfId="0" applyFont="1"/>
    <xf numFmtId="0" fontId="0" fillId="2" borderId="1" xfId="0" applyFill="1" applyBorder="1"/>
  </cellXfs>
  <cellStyles count="1">
    <cellStyle name="Normal" xfId="0" builtinId="0"/>
  </cellStyles>
  <dxfs count="1">
    <dxf>
      <fill>
        <patternFill patternType="solid">
          <fgColor rgb="FFFD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hyperlink" Target="https://www.govinfo.gov/content/pkg/CFR-2025-title2-vol1/xml/CFR-2025-title2-vol1-sec200-320.xml" TargetMode="External"/><Relationship Id="rId2" Type="http://schemas.openxmlformats.org/officeDocument/2006/relationships/hyperlink" Target="https://www.govinfo.gov/content/pkg/CFR-2025-title2-vol1/xml/CFR-2025-title2-vol1-sec200-319.xml" TargetMode="External"/><Relationship Id="rId3" Type="http://schemas.openxmlformats.org/officeDocument/2006/relationships/hyperlink" Target="https://www.govinfo.gov/content/pkg/CFR-2024-title49-vol5/xml/CFR-2024-title49-vol5-sec396-3.xml" TargetMode="External"/><Relationship Id="rId4" Type="http://schemas.openxmlformats.org/officeDocument/2006/relationships/hyperlink" Target="https://pur.doas.ga.gov/gpm/MyWebHelp/content/georgia_procurement_manual/chapter_5/56/563/5632/56322.htm" TargetMode="External"/><Relationship Id="rId5" Type="http://schemas.openxmlformats.org/officeDocument/2006/relationships/hyperlink" Target="https://spo.hawaii.gov/procurement-wizard/manual/develop-proposal-eval-strategy/?print=print" TargetMode="External"/><Relationship Id="rId6" Type="http://schemas.openxmlformats.org/officeDocument/2006/relationships/hyperlink" Target="https://www.omb.nd.gov/doing-business-state/procurement/guidelines-rules-and-laws/request-proposal-rfp-evaluators-guide" TargetMode="External"/><Relationship Id="rId7" Type="http://schemas.openxmlformats.org/officeDocument/2006/relationships/hyperlink" Target="https://flauditor.gov/pages/pdf_files/2025-096.pdf" TargetMode="External"/><Relationship Id="rId8" Type="http://schemas.openxmlformats.org/officeDocument/2006/relationships/hyperlink" Target="https://www.powderspringsga.gov/DocumentCenter/View/7170/RFP-22-012---Fleet-Management-Syste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FormatPr defaultRowHeight="15" outlineLevelRow="0" outlineLevelCol="0" x14ac:dyDescent="55"/>
  <cols>
    <col min="1" max="1" width="96" customWidth="1"/>
  </cols>
  <sheetData>
    <row r="1" spans="1:1" x14ac:dyDescent="0.25">
      <c r="A1" s="1" t="s">
        <v>0</v>
      </c>
    </row>
    <row r="2" spans="1:1" x14ac:dyDescent="0.25">
      <c r="A2" s="2" t="s">
        <v>1</v>
      </c>
    </row>
    <row r="4" spans="1:6" x14ac:dyDescent="0.25">
      <c r="A4" s="3" t="s">
        <v>2</v>
      </c>
      <c r="B4" s="3"/>
      <c r="C4" s="3"/>
      <c r="D4" s="4" t="s">
        <v>3</v>
      </c>
      <c r="E4" s="4"/>
      <c r="F4" s="4"/>
    </row>
    <row r="6" ht="28" customHeight="1" spans="1:1" x14ac:dyDescent="0.25">
      <c r="A6" s="5" t="s">
        <v>4</v>
      </c>
    </row>
    <row r="7" ht="28" customHeight="1" spans="1:1" x14ac:dyDescent="0.25">
      <c r="A7" s="5" t="s">
        <v>5</v>
      </c>
    </row>
    <row r="8" ht="28" customHeight="1" spans="1:1" x14ac:dyDescent="0.25">
      <c r="A8" s="5" t="s">
        <v>6</v>
      </c>
    </row>
    <row r="9" ht="28" customHeight="1" spans="1:1" x14ac:dyDescent="0.25">
      <c r="A9" s="5" t="s">
        <v>7</v>
      </c>
    </row>
    <row r="10" ht="28" customHeight="1" spans="1:1" x14ac:dyDescent="0.25">
      <c r="A10" s="5" t="s">
        <v>8</v>
      </c>
    </row>
    <row r="11" ht="28" customHeight="1" spans="1:1" x14ac:dyDescent="0.25">
      <c r="A11" s="5" t="s">
        <v>9</v>
      </c>
    </row>
    <row r="12" ht="28" customHeight="1" spans="1:1" x14ac:dyDescent="0.25">
      <c r="A12" s="5" t="s">
        <v>10</v>
      </c>
    </row>
    <row r="13" ht="28" customHeight="1" spans="1:1" x14ac:dyDescent="0.25">
      <c r="A13" s="5" t="s">
        <v>11</v>
      </c>
    </row>
    <row r="14" ht="28" customHeight="1" spans="1:1" x14ac:dyDescent="0.25">
      <c r="A14" s="5" t="s">
        <v>12</v>
      </c>
    </row>
    <row r="15" ht="28" customHeight="1" spans="1:1" x14ac:dyDescent="0.25">
      <c r="A15" s="5" t="s">
        <v>13</v>
      </c>
    </row>
    <row r="16" ht="15" customHeight="1" spans="1:1" x14ac:dyDescent="0.25">
      <c r="A16" s="5" t="s">
        <v>14</v>
      </c>
    </row>
    <row r="18" spans="1:1" x14ac:dyDescent="0.25">
      <c r="A18" s="6" t="s">
        <v>15</v>
      </c>
    </row>
    <row r="19" spans="1:1" x14ac:dyDescent="0.25">
      <c r="A19" s="7" t="s">
        <v>16</v>
      </c>
    </row>
    <row r="20" spans="1:1" x14ac:dyDescent="0.25">
      <c r="A20" s="7" t="s">
        <v>17</v>
      </c>
    </row>
    <row r="21" spans="1:1" x14ac:dyDescent="0.25">
      <c r="A21" s="7" t="s">
        <v>18</v>
      </c>
    </row>
  </sheetData>
  <mergeCells count="2">
    <mergeCell ref="A4:C4"/>
    <mergeCell ref="D4:F4"/>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4"/>
  <sheetFormatPr defaultRowHeight="15" outlineLevelRow="0" outlineLevelCol="0" x14ac:dyDescent="55"/>
  <cols>
    <col min="1" max="1" width="44" customWidth="1"/>
    <col min="2" max="2" width="14" customWidth="1"/>
    <col min="3" max="3" width="22" customWidth="1"/>
    <col min="4" max="4" width="58" customWidth="1"/>
    <col min="5" max="6" width="18" customWidth="1"/>
  </cols>
  <sheetData>
    <row r="1" spans="1:6" x14ac:dyDescent="0.25">
      <c r="A1" s="3" t="s">
        <v>2</v>
      </c>
      <c r="B1" s="3"/>
      <c r="C1" s="3"/>
      <c r="D1" s="4" t="s">
        <v>3</v>
      </c>
      <c r="E1" s="4"/>
      <c r="F1" s="4"/>
    </row>
    <row r="2" spans="1:1" x14ac:dyDescent="0.25">
      <c r="A2" s="8" t="s">
        <v>19</v>
      </c>
    </row>
    <row r="3" ht="62" customHeight="1" spans="1:6" x14ac:dyDescent="0.25">
      <c r="A3" s="9" t="s">
        <v>20</v>
      </c>
      <c r="B3" s="9"/>
      <c r="C3" s="9"/>
      <c r="D3" s="9"/>
      <c r="E3" s="9"/>
      <c r="F3" s="9"/>
    </row>
    <row r="4" ht="30" customHeight="1" spans="1:6" x14ac:dyDescent="0.25">
      <c r="A4" s="10" t="s">
        <v>21</v>
      </c>
      <c r="B4" s="10" t="s">
        <v>22</v>
      </c>
      <c r="C4" s="10" t="s">
        <v>23</v>
      </c>
      <c r="D4" s="10" t="s">
        <v>24</v>
      </c>
      <c r="E4" s="10" t="s">
        <v>25</v>
      </c>
      <c r="F4" s="10" t="s">
        <v>26</v>
      </c>
    </row>
    <row r="5" ht="30" customHeight="1" spans="1:6" x14ac:dyDescent="0.25">
      <c r="A5" s="11" t="s">
        <v>27</v>
      </c>
      <c r="B5" s="12">
        <v>25</v>
      </c>
      <c r="C5" s="13" t="s">
        <v>28</v>
      </c>
      <c r="D5" s="14" t="s">
        <v>29</v>
      </c>
      <c r="E5" s="15">
        <f>COUNTIFS(Requirements!$B$6:$B$125,$A5,Requirements!$E$6:$E$125,"No")</f>
      </c>
      <c r="F5" s="15">
        <f>SUMIFS(Requirements!$G$6:$G$125,Requirements!$B$6:$B$125,$A5)</f>
      </c>
    </row>
    <row r="6" ht="30" customHeight="1" spans="1:6" x14ac:dyDescent="0.25">
      <c r="A6" s="11" t="s">
        <v>30</v>
      </c>
      <c r="B6" s="12">
        <v>20</v>
      </c>
      <c r="C6" s="13" t="s">
        <v>28</v>
      </c>
      <c r="D6" s="14" t="s">
        <v>31</v>
      </c>
      <c r="E6" s="15">
        <f>COUNTIFS(Requirements!$B$6:$B$125,$A6,Requirements!$E$6:$E$125,"No")</f>
      </c>
      <c r="F6" s="15">
        <f>SUMIFS(Requirements!$G$6:$G$125,Requirements!$B$6:$B$125,$A6)</f>
      </c>
    </row>
    <row r="7" ht="30" customHeight="1" spans="1:6" x14ac:dyDescent="0.25">
      <c r="A7" s="11" t="s">
        <v>32</v>
      </c>
      <c r="B7" s="12">
        <v>15</v>
      </c>
      <c r="C7" s="13" t="s">
        <v>28</v>
      </c>
      <c r="D7" s="14" t="s">
        <v>33</v>
      </c>
      <c r="E7" s="15">
        <f>COUNTIFS(Requirements!$B$6:$B$125,$A7,Requirements!$E$6:$E$125,"No")</f>
      </c>
      <c r="F7" s="15">
        <f>SUMIFS(Requirements!$G$6:$G$125,Requirements!$B$6:$B$125,$A7)</f>
      </c>
    </row>
    <row r="8" ht="30" customHeight="1" spans="1:6" x14ac:dyDescent="0.25">
      <c r="A8" s="11" t="s">
        <v>34</v>
      </c>
      <c r="B8" s="12">
        <v>15</v>
      </c>
      <c r="C8" s="13" t="s">
        <v>28</v>
      </c>
      <c r="D8" s="14" t="s">
        <v>35</v>
      </c>
      <c r="E8" s="15">
        <f>COUNTIFS(Requirements!$B$6:$B$125,$A8,Requirements!$E$6:$E$125,"No")</f>
      </c>
      <c r="F8" s="15">
        <f>SUMIFS(Requirements!$G$6:$G$125,Requirements!$B$6:$B$125,$A8)</f>
      </c>
    </row>
    <row r="9" ht="30" customHeight="1" spans="1:6" x14ac:dyDescent="0.25">
      <c r="A9" s="11" t="s">
        <v>36</v>
      </c>
      <c r="B9" s="12">
        <v>15</v>
      </c>
      <c r="C9" s="13" t="s">
        <v>37</v>
      </c>
      <c r="D9" s="14" t="s">
        <v>38</v>
      </c>
      <c r="E9" s="15">
        <f>COUNTIFS(Requirements!$B$6:$B$125,$A9,Requirements!$E$6:$E$125,"No")</f>
      </c>
      <c r="F9" s="15">
        <f>SUMIFS(Requirements!$G$6:$G$125,Requirements!$B$6:$B$125,$A9)</f>
      </c>
    </row>
    <row r="10" ht="30" customHeight="1" spans="1:6" x14ac:dyDescent="0.25">
      <c r="A10" s="11" t="s">
        <v>39</v>
      </c>
      <c r="B10" s="12">
        <v>10</v>
      </c>
      <c r="C10" s="13" t="s">
        <v>28</v>
      </c>
      <c r="D10" s="14" t="s">
        <v>40</v>
      </c>
      <c r="E10" s="15">
        <f>COUNTIFS(Requirements!$B$6:$B$125,$A10,Requirements!$E$6:$E$125,"No")</f>
      </c>
      <c r="F10" s="15">
        <f>SUMIFS(Requirements!$G$6:$G$125,Requirements!$B$6:$B$125,$A10)</f>
      </c>
    </row>
    <row r="11" spans="1:2" x14ac:dyDescent="0.25">
      <c r="A11" s="6" t="s">
        <v>41</v>
      </c>
      <c r="B11" s="16">
        <f>SUM(B5:B10)</f>
      </c>
    </row>
    <row r="12" ht="20" customHeight="1" spans="1:6" x14ac:dyDescent="0.25">
      <c r="A12" s="17">
        <f>IF($B$11=100,"Weights total 100. Publish this table, and do not move a number after the closing date.","Weights total "&amp;TEXT($B$11,"0")&amp;" — they must total 100 before this goes into the solicitation.")</f>
      </c>
      <c r="B12" s="17"/>
      <c r="C12" s="17"/>
      <c r="D12" s="17"/>
      <c r="E12" s="17"/>
      <c r="F12" s="17"/>
    </row>
    <row r="14" spans="1:1" x14ac:dyDescent="0.25">
      <c r="A14" s="18" t="s">
        <v>42</v>
      </c>
    </row>
    <row r="15" ht="30" customHeight="1" spans="1:4" x14ac:dyDescent="0.25">
      <c r="A15" s="10" t="s">
        <v>43</v>
      </c>
      <c r="B15" s="10" t="s">
        <v>44</v>
      </c>
      <c r="C15" s="10" t="s">
        <v>45</v>
      </c>
      <c r="D15" s="10" t="s">
        <v>46</v>
      </c>
    </row>
    <row r="16" ht="26" customHeight="1" spans="1:4" x14ac:dyDescent="0.25">
      <c r="A16" s="19" t="s">
        <v>47</v>
      </c>
      <c r="B16" s="12">
        <v>0</v>
      </c>
      <c r="C16" s="14" t="s">
        <v>48</v>
      </c>
      <c r="D16" s="14" t="s">
        <v>49</v>
      </c>
    </row>
    <row r="17" ht="26" customHeight="1" spans="1:4" x14ac:dyDescent="0.25">
      <c r="A17" s="19" t="s">
        <v>50</v>
      </c>
      <c r="B17" s="12">
        <v>1</v>
      </c>
      <c r="C17" s="14" t="s">
        <v>51</v>
      </c>
      <c r="D17" s="14" t="s">
        <v>52</v>
      </c>
    </row>
    <row r="18" ht="26" customHeight="1" spans="1:4" x14ac:dyDescent="0.25">
      <c r="A18" s="19" t="s">
        <v>53</v>
      </c>
      <c r="B18" s="12">
        <v>2</v>
      </c>
      <c r="C18" s="14" t="s">
        <v>54</v>
      </c>
      <c r="D18" s="14" t="s">
        <v>55</v>
      </c>
    </row>
    <row r="19" ht="26" customHeight="1" spans="1:4" x14ac:dyDescent="0.25">
      <c r="A19" s="19" t="s">
        <v>56</v>
      </c>
      <c r="B19" s="12">
        <v>3</v>
      </c>
      <c r="C19" s="14" t="s">
        <v>57</v>
      </c>
      <c r="D19" s="14" t="s">
        <v>58</v>
      </c>
    </row>
    <row r="20" ht="26" customHeight="1" spans="1:4" x14ac:dyDescent="0.25">
      <c r="A20" s="19" t="s">
        <v>59</v>
      </c>
      <c r="B20" s="12">
        <v>4</v>
      </c>
      <c r="C20" s="14" t="s">
        <v>60</v>
      </c>
      <c r="D20" s="14" t="s">
        <v>61</v>
      </c>
    </row>
    <row r="22" ht="28" customHeight="1" spans="1:6" x14ac:dyDescent="0.25">
      <c r="A22" s="9" t="s">
        <v>62</v>
      </c>
      <c r="B22" s="9"/>
      <c r="C22" s="9"/>
      <c r="D22" s="9"/>
      <c r="E22" s="9"/>
      <c r="F22" s="9"/>
    </row>
    <row r="23" ht="28" customHeight="1" spans="1:6" x14ac:dyDescent="0.25">
      <c r="A23" s="9" t="s">
        <v>63</v>
      </c>
      <c r="B23" s="9"/>
      <c r="C23" s="9"/>
      <c r="D23" s="9"/>
      <c r="E23" s="9"/>
      <c r="F23" s="9"/>
    </row>
    <row r="24" ht="28" customHeight="1" spans="1:6" x14ac:dyDescent="0.25">
      <c r="A24" s="9" t="s">
        <v>64</v>
      </c>
      <c r="B24" s="9"/>
      <c r="C24" s="9"/>
      <c r="D24" s="9"/>
      <c r="E24" s="9"/>
      <c r="F24" s="9"/>
    </row>
  </sheetData>
  <mergeCells count="7">
    <mergeCell ref="A1:C1"/>
    <mergeCell ref="D1:F1"/>
    <mergeCell ref="A3:F3"/>
    <mergeCell ref="A12:F12"/>
    <mergeCell ref="A22:F22"/>
    <mergeCell ref="A23:F23"/>
    <mergeCell ref="A24:F24"/>
  </mergeCells>
  <pageMargins left="0.6" right="0.6" top="0.7" bottom="0.7" header="0.3" footer="0.3"/>
  <pageSetup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
  <sheetViews>
    <sheetView workbookViewId="0">
      <pane xSplit="1" ySplit="5" topLeftCell="B6" activePane="bottomRight" state="frozen"/>
      <selection pane="bottomRight"/>
    </sheetView>
  </sheetViews>
  <sheetFormatPr defaultRowHeight="15" outlineLevelRow="0" outlineLevelCol="0" x14ac:dyDescent="55"/>
  <cols>
    <col min="1" max="1" width="12" customWidth="1"/>
    <col min="2" max="2" width="34" customWidth="1"/>
    <col min="3" max="3" width="62" customWidth="1"/>
    <col min="4" max="4" width="42" customWidth="1"/>
    <col min="5" max="5" width="14" customWidth="1"/>
    <col min="6" max="6" width="12" customWidth="1"/>
    <col min="7" max="7" width="14" customWidth="1"/>
    <col min="8" max="8" width="10" customWidth="1"/>
  </cols>
  <sheetData>
    <row r="1" spans="1:6" x14ac:dyDescent="0.25">
      <c r="A1" s="3" t="s">
        <v>2</v>
      </c>
      <c r="B1" s="3"/>
      <c r="C1" s="3"/>
      <c r="D1" s="4" t="s">
        <v>3</v>
      </c>
      <c r="E1" s="4"/>
      <c r="F1" s="4"/>
    </row>
    <row r="2" spans="1:1" x14ac:dyDescent="0.25">
      <c r="A2" s="8" t="s">
        <v>65</v>
      </c>
    </row>
    <row r="3" ht="32" customHeight="1" spans="1:8" x14ac:dyDescent="0.25">
      <c r="A3" s="9" t="s">
        <v>66</v>
      </c>
      <c r="B3" s="9"/>
      <c r="C3" s="9"/>
      <c r="D3" s="9"/>
      <c r="E3" s="9"/>
      <c r="F3" s="9"/>
      <c r="G3" s="9"/>
      <c r="H3" s="9"/>
    </row>
    <row r="4" spans="1:8" x14ac:dyDescent="0.25">
      <c r="A4" s="20" t="s">
        <v>67</v>
      </c>
      <c r="B4" s="20"/>
      <c r="C4" s="20"/>
      <c r="D4" s="20"/>
      <c r="E4" s="20"/>
      <c r="F4" s="20"/>
      <c r="G4" s="20"/>
      <c r="H4" s="20"/>
    </row>
    <row r="5" ht="30" customHeight="1" spans="1:8" x14ac:dyDescent="0.25">
      <c r="A5" s="10" t="s">
        <v>68</v>
      </c>
      <c r="B5" s="10" t="s">
        <v>69</v>
      </c>
      <c r="C5" s="10" t="s">
        <v>70</v>
      </c>
      <c r="D5" s="10" t="s">
        <v>71</v>
      </c>
      <c r="E5" s="10" t="s">
        <v>72</v>
      </c>
      <c r="F5" s="10" t="s">
        <v>73</v>
      </c>
      <c r="G5" s="10" t="s">
        <v>26</v>
      </c>
      <c r="H5" s="10" t="s">
        <v>74</v>
      </c>
    </row>
    <row r="6" ht="30" customHeight="1" spans="1:8" x14ac:dyDescent="0.25">
      <c r="A6" s="19" t="s">
        <v>75</v>
      </c>
      <c r="B6" s="14" t="s">
        <v>27</v>
      </c>
      <c r="C6" s="14" t="s">
        <v>76</v>
      </c>
      <c r="D6" s="14" t="s">
        <v>77</v>
      </c>
      <c r="E6" s="21" t="s">
        <v>78</v>
      </c>
      <c r="F6" s="22">
        <v>5</v>
      </c>
      <c r="G6" s="15">
        <f>IF($A6="","",IF($E6="Yes",0,IFERROR($F6*'Criteria &amp; weights'!$B$20,0)))</f>
      </c>
      <c r="H6" s="23" t="s">
        <v>79</v>
      </c>
    </row>
    <row r="7" ht="30" customHeight="1" spans="1:8" x14ac:dyDescent="0.25">
      <c r="A7" s="19" t="s">
        <v>80</v>
      </c>
      <c r="B7" s="14" t="s">
        <v>27</v>
      </c>
      <c r="C7" s="14" t="s">
        <v>81</v>
      </c>
      <c r="D7" s="14" t="s">
        <v>82</v>
      </c>
      <c r="E7" s="21" t="s">
        <v>78</v>
      </c>
      <c r="F7" s="22">
        <v>5</v>
      </c>
      <c r="G7" s="15">
        <f>IF($A7="","",IF($E7="Yes",0,IFERROR($F7*'Criteria &amp; weights'!$B$20,0)))</f>
      </c>
      <c r="H7" s="23" t="s">
        <v>79</v>
      </c>
    </row>
    <row r="8" ht="30" customHeight="1" spans="1:8" x14ac:dyDescent="0.25">
      <c r="A8" s="19" t="s">
        <v>83</v>
      </c>
      <c r="B8" s="14" t="s">
        <v>27</v>
      </c>
      <c r="C8" s="14" t="s">
        <v>84</v>
      </c>
      <c r="D8" s="14" t="s">
        <v>85</v>
      </c>
      <c r="E8" s="21" t="s">
        <v>78</v>
      </c>
      <c r="F8" s="22">
        <v>4</v>
      </c>
      <c r="G8" s="15">
        <f>IF($A8="","",IF($E8="Yes",0,IFERROR($F8*'Criteria &amp; weights'!$B$20,0)))</f>
      </c>
      <c r="H8" s="23" t="s">
        <v>86</v>
      </c>
    </row>
    <row r="9" ht="30" customHeight="1" spans="1:8" x14ac:dyDescent="0.25">
      <c r="A9" s="19" t="s">
        <v>87</v>
      </c>
      <c r="B9" s="14" t="s">
        <v>27</v>
      </c>
      <c r="C9" s="14" t="s">
        <v>88</v>
      </c>
      <c r="D9" s="14" t="s">
        <v>89</v>
      </c>
      <c r="E9" s="21" t="s">
        <v>78</v>
      </c>
      <c r="F9" s="22">
        <v>3</v>
      </c>
      <c r="G9" s="15">
        <f>IF($A9="","",IF($E9="Yes",0,IFERROR($F9*'Criteria &amp; weights'!$B$20,0)))</f>
      </c>
      <c r="H9" s="23" t="s">
        <v>86</v>
      </c>
    </row>
    <row r="10" ht="30" customHeight="1" spans="1:8" x14ac:dyDescent="0.25">
      <c r="A10" s="19" t="s">
        <v>90</v>
      </c>
      <c r="B10" s="14" t="s">
        <v>27</v>
      </c>
      <c r="C10" s="14" t="s">
        <v>91</v>
      </c>
      <c r="D10" s="14" t="s">
        <v>92</v>
      </c>
      <c r="E10" s="21" t="s">
        <v>78</v>
      </c>
      <c r="F10" s="22">
        <v>4</v>
      </c>
      <c r="G10" s="15">
        <f>IF($A10="","",IF($E10="Yes",0,IFERROR($F10*'Criteria &amp; weights'!$B$20,0)))</f>
      </c>
      <c r="H10" s="23" t="s">
        <v>93</v>
      </c>
    </row>
    <row r="11" ht="30" customHeight="1" spans="1:8" x14ac:dyDescent="0.25">
      <c r="A11" s="19" t="s">
        <v>94</v>
      </c>
      <c r="B11" s="14" t="s">
        <v>27</v>
      </c>
      <c r="C11" s="14" t="s">
        <v>95</v>
      </c>
      <c r="D11" s="14" t="s">
        <v>96</v>
      </c>
      <c r="E11" s="21" t="s">
        <v>78</v>
      </c>
      <c r="F11" s="22">
        <v>3</v>
      </c>
      <c r="G11" s="15">
        <f>IF($A11="","",IF($E11="Yes",0,IFERROR($F11*'Criteria &amp; weights'!$B$20,0)))</f>
      </c>
      <c r="H11" s="23" t="s">
        <v>93</v>
      </c>
    </row>
    <row r="12" ht="30" customHeight="1" spans="1:8" x14ac:dyDescent="0.25">
      <c r="A12" s="19" t="s">
        <v>97</v>
      </c>
      <c r="B12" s="14" t="s">
        <v>27</v>
      </c>
      <c r="C12" s="14" t="s">
        <v>98</v>
      </c>
      <c r="D12" s="14" t="s">
        <v>99</v>
      </c>
      <c r="E12" s="24" t="s">
        <v>100</v>
      </c>
      <c r="F12" s="22"/>
      <c r="G12" s="15">
        <f>IF($A12="","",IF($E12="Yes",0,IFERROR($F12*'Criteria &amp; weights'!$B$20,0)))</f>
      </c>
      <c r="H12" s="23" t="s">
        <v>93</v>
      </c>
    </row>
    <row r="13" ht="30" customHeight="1" spans="1:8" x14ac:dyDescent="0.25">
      <c r="A13" s="19" t="s">
        <v>101</v>
      </c>
      <c r="B13" s="14" t="s">
        <v>30</v>
      </c>
      <c r="C13" s="14" t="s">
        <v>102</v>
      </c>
      <c r="D13" s="14" t="s">
        <v>103</v>
      </c>
      <c r="E13" s="21" t="s">
        <v>78</v>
      </c>
      <c r="F13" s="22">
        <v>5</v>
      </c>
      <c r="G13" s="15">
        <f>IF($A13="","",IF($E13="Yes",0,IFERROR($F13*'Criteria &amp; weights'!$B$20,0)))</f>
      </c>
      <c r="H13" s="23" t="s">
        <v>104</v>
      </c>
    </row>
    <row r="14" ht="30" customHeight="1" spans="1:8" x14ac:dyDescent="0.25">
      <c r="A14" s="19" t="s">
        <v>105</v>
      </c>
      <c r="B14" s="14" t="s">
        <v>30</v>
      </c>
      <c r="C14" s="14" t="s">
        <v>106</v>
      </c>
      <c r="D14" s="14" t="s">
        <v>107</v>
      </c>
      <c r="E14" s="21" t="s">
        <v>78</v>
      </c>
      <c r="F14" s="22">
        <v>5</v>
      </c>
      <c r="G14" s="15">
        <f>IF($A14="","",IF($E14="Yes",0,IFERROR($F14*'Criteria &amp; weights'!$B$20,0)))</f>
      </c>
      <c r="H14" s="23" t="s">
        <v>104</v>
      </c>
    </row>
    <row r="15" ht="30" customHeight="1" spans="1:8" x14ac:dyDescent="0.25">
      <c r="A15" s="19" t="s">
        <v>108</v>
      </c>
      <c r="B15" s="14" t="s">
        <v>30</v>
      </c>
      <c r="C15" s="14" t="s">
        <v>109</v>
      </c>
      <c r="D15" s="14" t="s">
        <v>110</v>
      </c>
      <c r="E15" s="21" t="s">
        <v>78</v>
      </c>
      <c r="F15" s="22">
        <v>4</v>
      </c>
      <c r="G15" s="15">
        <f>IF($A15="","",IF($E15="Yes",0,IFERROR($F15*'Criteria &amp; weights'!$B$20,0)))</f>
      </c>
      <c r="H15" s="23" t="s">
        <v>111</v>
      </c>
    </row>
    <row r="16" ht="30" customHeight="1" spans="1:8" x14ac:dyDescent="0.25">
      <c r="A16" s="19" t="s">
        <v>112</v>
      </c>
      <c r="B16" s="14" t="s">
        <v>30</v>
      </c>
      <c r="C16" s="14" t="s">
        <v>113</v>
      </c>
      <c r="D16" s="14" t="s">
        <v>114</v>
      </c>
      <c r="E16" s="21" t="s">
        <v>78</v>
      </c>
      <c r="F16" s="22">
        <v>3</v>
      </c>
      <c r="G16" s="15">
        <f>IF($A16="","",IF($E16="Yes",0,IFERROR($F16*'Criteria &amp; weights'!$B$20,0)))</f>
      </c>
      <c r="H16" s="23" t="s">
        <v>115</v>
      </c>
    </row>
    <row r="17" ht="30" customHeight="1" spans="1:8" x14ac:dyDescent="0.25">
      <c r="A17" s="19" t="s">
        <v>116</v>
      </c>
      <c r="B17" s="14" t="s">
        <v>30</v>
      </c>
      <c r="C17" s="14" t="s">
        <v>117</v>
      </c>
      <c r="D17" s="14" t="s">
        <v>118</v>
      </c>
      <c r="E17" s="24" t="s">
        <v>100</v>
      </c>
      <c r="F17" s="22"/>
      <c r="G17" s="15">
        <f>IF($A17="","",IF($E17="Yes",0,IFERROR($F17*'Criteria &amp; weights'!$B$20,0)))</f>
      </c>
      <c r="H17" s="23" t="s">
        <v>111</v>
      </c>
    </row>
    <row r="18" ht="30" customHeight="1" spans="1:8" x14ac:dyDescent="0.25">
      <c r="A18" s="19" t="s">
        <v>119</v>
      </c>
      <c r="B18" s="14" t="s">
        <v>32</v>
      </c>
      <c r="C18" s="14" t="s">
        <v>120</v>
      </c>
      <c r="D18" s="14" t="s">
        <v>121</v>
      </c>
      <c r="E18" s="21" t="s">
        <v>78</v>
      </c>
      <c r="F18" s="22">
        <v>5</v>
      </c>
      <c r="G18" s="15">
        <f>IF($A18="","",IF($E18="Yes",0,IFERROR($F18*'Criteria &amp; weights'!$B$20,0)))</f>
      </c>
      <c r="H18" s="23" t="s">
        <v>122</v>
      </c>
    </row>
    <row r="19" ht="30" customHeight="1" spans="1:8" x14ac:dyDescent="0.25">
      <c r="A19" s="19" t="s">
        <v>123</v>
      </c>
      <c r="B19" s="14" t="s">
        <v>32</v>
      </c>
      <c r="C19" s="14" t="s">
        <v>124</v>
      </c>
      <c r="D19" s="14" t="s">
        <v>125</v>
      </c>
      <c r="E19" s="21" t="s">
        <v>78</v>
      </c>
      <c r="F19" s="22">
        <v>4</v>
      </c>
      <c r="G19" s="15">
        <f>IF($A19="","",IF($E19="Yes",0,IFERROR($F19*'Criteria &amp; weights'!$B$20,0)))</f>
      </c>
      <c r="H19" s="23" t="s">
        <v>122</v>
      </c>
    </row>
    <row r="20" ht="30" customHeight="1" spans="1:8" x14ac:dyDescent="0.25">
      <c r="A20" s="19" t="s">
        <v>126</v>
      </c>
      <c r="B20" s="14" t="s">
        <v>32</v>
      </c>
      <c r="C20" s="14" t="s">
        <v>127</v>
      </c>
      <c r="D20" s="14" t="s">
        <v>128</v>
      </c>
      <c r="E20" s="21" t="s">
        <v>78</v>
      </c>
      <c r="F20" s="22">
        <v>4</v>
      </c>
      <c r="G20" s="15">
        <f>IF($A20="","",IF($E20="Yes",0,IFERROR($F20*'Criteria &amp; weights'!$B$20,0)))</f>
      </c>
      <c r="H20" s="23" t="s">
        <v>129</v>
      </c>
    </row>
    <row r="21" ht="30" customHeight="1" spans="1:8" x14ac:dyDescent="0.25">
      <c r="A21" s="19" t="s">
        <v>130</v>
      </c>
      <c r="B21" s="14" t="s">
        <v>32</v>
      </c>
      <c r="C21" s="14" t="s">
        <v>131</v>
      </c>
      <c r="D21" s="14" t="s">
        <v>132</v>
      </c>
      <c r="E21" s="24" t="s">
        <v>100</v>
      </c>
      <c r="F21" s="22"/>
      <c r="G21" s="15">
        <f>IF($A21="","",IF($E21="Yes",0,IFERROR($F21*'Criteria &amp; weights'!$B$20,0)))</f>
      </c>
      <c r="H21" s="23" t="s">
        <v>122</v>
      </c>
    </row>
    <row r="22" ht="30" customHeight="1" spans="1:8" x14ac:dyDescent="0.25">
      <c r="A22" s="19" t="s">
        <v>133</v>
      </c>
      <c r="B22" s="14" t="s">
        <v>34</v>
      </c>
      <c r="C22" s="14" t="s">
        <v>134</v>
      </c>
      <c r="D22" s="14" t="s">
        <v>135</v>
      </c>
      <c r="E22" s="21" t="s">
        <v>78</v>
      </c>
      <c r="F22" s="22">
        <v>5</v>
      </c>
      <c r="G22" s="15">
        <f>IF($A22="","",IF($E22="Yes",0,IFERROR($F22*'Criteria &amp; weights'!$B$20,0)))</f>
      </c>
      <c r="H22" s="23" t="s">
        <v>136</v>
      </c>
    </row>
    <row r="23" ht="30" customHeight="1" spans="1:8" x14ac:dyDescent="0.25">
      <c r="A23" s="19" t="s">
        <v>137</v>
      </c>
      <c r="B23" s="14" t="s">
        <v>34</v>
      </c>
      <c r="C23" s="14" t="s">
        <v>138</v>
      </c>
      <c r="D23" s="14" t="s">
        <v>139</v>
      </c>
      <c r="E23" s="21" t="s">
        <v>78</v>
      </c>
      <c r="F23" s="22">
        <v>4</v>
      </c>
      <c r="G23" s="15">
        <f>IF($A23="","",IF($E23="Yes",0,IFERROR($F23*'Criteria &amp; weights'!$B$20,0)))</f>
      </c>
      <c r="H23" s="23" t="s">
        <v>136</v>
      </c>
    </row>
    <row r="24" ht="30" customHeight="1" spans="1:8" x14ac:dyDescent="0.25">
      <c r="A24" s="19" t="s">
        <v>140</v>
      </c>
      <c r="B24" s="14" t="s">
        <v>34</v>
      </c>
      <c r="C24" s="14" t="s">
        <v>141</v>
      </c>
      <c r="D24" s="14" t="s">
        <v>142</v>
      </c>
      <c r="E24" s="21" t="s">
        <v>78</v>
      </c>
      <c r="F24" s="22">
        <v>3</v>
      </c>
      <c r="G24" s="15">
        <f>IF($A24="","",IF($E24="Yes",0,IFERROR($F24*'Criteria &amp; weights'!$B$20,0)))</f>
      </c>
      <c r="H24" s="23" t="s">
        <v>143</v>
      </c>
    </row>
    <row r="25" ht="30" customHeight="1" spans="1:8" x14ac:dyDescent="0.25">
      <c r="A25" s="19" t="s">
        <v>144</v>
      </c>
      <c r="B25" s="14" t="s">
        <v>36</v>
      </c>
      <c r="C25" s="14" t="s">
        <v>145</v>
      </c>
      <c r="D25" s="14" t="s">
        <v>146</v>
      </c>
      <c r="E25" s="24" t="s">
        <v>100</v>
      </c>
      <c r="F25" s="22"/>
      <c r="G25" s="15">
        <f>IF($A25="","",IF($E25="Yes",0,IFERROR($F25*'Criteria &amp; weights'!$B$20,0)))</f>
      </c>
      <c r="H25" s="23" t="s">
        <v>147</v>
      </c>
    </row>
    <row r="26" ht="30" customHeight="1" spans="1:8" x14ac:dyDescent="0.25">
      <c r="A26" s="19" t="s">
        <v>148</v>
      </c>
      <c r="B26" s="14" t="s">
        <v>39</v>
      </c>
      <c r="C26" s="14" t="s">
        <v>149</v>
      </c>
      <c r="D26" s="14" t="s">
        <v>150</v>
      </c>
      <c r="E26" s="21" t="s">
        <v>78</v>
      </c>
      <c r="F26" s="22">
        <v>5</v>
      </c>
      <c r="G26" s="15">
        <f>IF($A26="","",IF($E26="Yes",0,IFERROR($F26*'Criteria &amp; weights'!$B$20,0)))</f>
      </c>
      <c r="H26" s="23" t="s">
        <v>151</v>
      </c>
    </row>
    <row r="27" ht="30" customHeight="1" spans="1:8" x14ac:dyDescent="0.25">
      <c r="A27" s="19" t="s">
        <v>152</v>
      </c>
      <c r="B27" s="14" t="s">
        <v>39</v>
      </c>
      <c r="C27" s="14" t="s">
        <v>153</v>
      </c>
      <c r="D27" s="14" t="s">
        <v>154</v>
      </c>
      <c r="E27" s="21" t="s">
        <v>78</v>
      </c>
      <c r="F27" s="22">
        <v>4</v>
      </c>
      <c r="G27" s="15">
        <f>IF($A27="","",IF($E27="Yes",0,IFERROR($F27*'Criteria &amp; weights'!$B$20,0)))</f>
      </c>
      <c r="H27" s="23" t="s">
        <v>155</v>
      </c>
    </row>
    <row r="29" ht="44" customHeight="1" spans="1:8" x14ac:dyDescent="0.25">
      <c r="A29" s="9" t="s">
        <v>156</v>
      </c>
      <c r="B29" s="9"/>
      <c r="C29" s="9"/>
      <c r="D29" s="9"/>
      <c r="E29" s="9"/>
      <c r="F29" s="9"/>
      <c r="G29" s="9"/>
      <c r="H29" s="9"/>
    </row>
    <row r="31" ht="44" customHeight="1" spans="1:8" x14ac:dyDescent="0.25">
      <c r="A31" s="9" t="s">
        <v>157</v>
      </c>
      <c r="B31" s="9"/>
      <c r="C31" s="9"/>
      <c r="D31" s="9"/>
      <c r="E31" s="9"/>
      <c r="F31" s="9"/>
      <c r="G31" s="9"/>
      <c r="H31" s="9"/>
    </row>
  </sheetData>
  <mergeCells count="6">
    <mergeCell ref="A1:C1"/>
    <mergeCell ref="D1:F1"/>
    <mergeCell ref="A3:H3"/>
    <mergeCell ref="A4:H4"/>
    <mergeCell ref="A29:H29"/>
    <mergeCell ref="A31:H31"/>
  </mergeCells>
  <dataValidations count="10">
    <dataValidation type="list" allowBlank="1" sqref="B10:B27">
      <formula1>"Functional fit to stated outcomes,Implementation and change management,Data migration approach,Integrations with our named systems,Five-year total cost,Vendor viability and references"</formula1>
    </dataValidation>
    <dataValidation type="list" allowBlank="1" sqref="B6:B27">
      <formula1>"Functional fit to stated outcomes,Implementation and change management,Data migration approach,Integrations with our named systems,Five-year total cost,Vendor viability and references"</formula1>
    </dataValidation>
    <dataValidation type="list" allowBlank="1" sqref="E10:E27">
      <formula1>"Yes,No"</formula1>
    </dataValidation>
    <dataValidation type="list" allowBlank="1" sqref="E6:E27">
      <formula1>"Yes,No"</formula1>
    </dataValidation>
    <dataValidation type="list" allowBlank="1" sqref="F10:F11">
      <formula1>"1,2,3,4,5"</formula1>
    </dataValidation>
    <dataValidation type="list" allowBlank="1" sqref="F13:F16">
      <formula1>"1,2,3,4,5"</formula1>
    </dataValidation>
    <dataValidation type="list" allowBlank="1" sqref="F18:F20">
      <formula1>"1,2,3,4,5"</formula1>
    </dataValidation>
    <dataValidation type="list" allowBlank="1" sqref="F22:F24">
      <formula1>"1,2,3,4,5"</formula1>
    </dataValidation>
    <dataValidation type="list" allowBlank="1" sqref="F26:F27">
      <formula1>"1,2,3,4,5"</formula1>
    </dataValidation>
    <dataValidation type="list" allowBlank="1" sqref="F6:F11">
      <formula1>"1,2,3,4,5"</formula1>
    </dataValidation>
  </dataValidations>
  <pageMargins left="0.4" right="0.4" top="0.5" bottom="0.5" header="0.3" footer="0.3"/>
  <pageSetup orientation="landscape"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1"/>
  <sheetViews>
    <sheetView workbookViewId="0">
      <pane xSplit="6" ySplit="5" topLeftCell="G6" activePane="bottomRight" state="frozen"/>
      <selection pane="bottomRight"/>
    </sheetView>
  </sheetViews>
  <sheetFormatPr defaultRowHeight="15" outlineLevelRow="0" outlineLevelCol="0" x14ac:dyDescent="55"/>
  <cols>
    <col min="1" max="1" width="12" customWidth="1"/>
    <col min="2" max="2" width="30" customWidth="1"/>
    <col min="3" max="3" width="54" customWidth="1"/>
    <col min="4" max="4" width="12" customWidth="1"/>
    <col min="5" max="5" width="10" customWidth="1"/>
    <col min="6" max="6" width="12" customWidth="1"/>
    <col min="7" max="7" width="14" customWidth="1"/>
    <col min="8" max="8" width="12" customWidth="1"/>
    <col min="9" max="9" width="14" customWidth="1"/>
    <col min="10" max="10" width="40" customWidth="1"/>
    <col min="11" max="11" width="14" customWidth="1"/>
    <col min="12" max="12" width="12" customWidth="1"/>
    <col min="13" max="13" width="14" customWidth="1"/>
    <col min="14" max="14" width="40" customWidth="1"/>
    <col min="15" max="15" width="14" customWidth="1"/>
    <col min="16" max="16" width="12" customWidth="1"/>
    <col min="17" max="17" width="14" customWidth="1"/>
    <col min="18" max="18" width="40" customWidth="1"/>
    <col min="19" max="19" width="14" customWidth="1"/>
    <col min="20" max="20" width="12" customWidth="1"/>
    <col min="21" max="21" width="14" customWidth="1"/>
    <col min="22" max="22" width="40" customWidth="1"/>
  </cols>
  <sheetData>
    <row r="1" spans="1:6" x14ac:dyDescent="0.25">
      <c r="A1" s="3" t="s">
        <v>2</v>
      </c>
      <c r="B1" s="3"/>
      <c r="C1" s="3"/>
      <c r="D1" s="4" t="s">
        <v>3</v>
      </c>
      <c r="E1" s="4"/>
      <c r="F1" s="4"/>
    </row>
    <row r="2" spans="1:1" x14ac:dyDescent="0.25">
      <c r="A2" s="8" t="s">
        <v>158</v>
      </c>
    </row>
    <row r="3" spans="1:4" x14ac:dyDescent="0.25">
      <c r="A3" s="6" t="s">
        <v>159</v>
      </c>
      <c r="B3" s="25" t="s">
        <v>160</v>
      </c>
      <c r="C3" s="6" t="s">
        <v>161</v>
      </c>
      <c r="D3" s="25" t="s">
        <v>160</v>
      </c>
    </row>
    <row r="4" spans="1:22" x14ac:dyDescent="0.25">
      <c r="A4" s="20" t="s">
        <v>67</v>
      </c>
      <c r="B4" s="20"/>
      <c r="C4" s="20"/>
      <c r="D4" s="20"/>
      <c r="E4" s="20"/>
      <c r="F4" s="20"/>
      <c r="G4" s="20"/>
      <c r="H4" s="20"/>
      <c r="I4" s="20"/>
      <c r="J4" s="20"/>
      <c r="K4" s="20"/>
      <c r="L4" s="20"/>
      <c r="M4" s="20"/>
      <c r="N4" s="20"/>
      <c r="O4" s="20"/>
      <c r="P4" s="20"/>
      <c r="Q4" s="20"/>
      <c r="R4" s="20"/>
      <c r="S4" s="20"/>
      <c r="T4" s="20"/>
      <c r="U4" s="20"/>
      <c r="V4" s="20"/>
    </row>
    <row r="5" ht="30" customHeight="1" spans="1:22" x14ac:dyDescent="0.25">
      <c r="A5" s="10" t="s">
        <v>68</v>
      </c>
      <c r="B5" s="10" t="s">
        <v>162</v>
      </c>
      <c r="C5" s="10" t="s">
        <v>163</v>
      </c>
      <c r="D5" s="10" t="s">
        <v>164</v>
      </c>
      <c r="E5" s="10" t="s">
        <v>165</v>
      </c>
      <c r="F5" s="10" t="s">
        <v>26</v>
      </c>
      <c r="G5" s="10" t="s">
        <v>166</v>
      </c>
      <c r="H5" s="10" t="s">
        <v>167</v>
      </c>
      <c r="I5" s="10" t="s">
        <v>168</v>
      </c>
      <c r="J5" s="10" t="s">
        <v>169</v>
      </c>
      <c r="K5" s="10" t="s">
        <v>170</v>
      </c>
      <c r="L5" s="10" t="s">
        <v>171</v>
      </c>
      <c r="M5" s="10" t="s">
        <v>172</v>
      </c>
      <c r="N5" s="10" t="s">
        <v>173</v>
      </c>
      <c r="O5" s="10" t="s">
        <v>174</v>
      </c>
      <c r="P5" s="10" t="s">
        <v>175</v>
      </c>
      <c r="Q5" s="10" t="s">
        <v>176</v>
      </c>
      <c r="R5" s="10" t="s">
        <v>177</v>
      </c>
      <c r="S5" s="10" t="s">
        <v>178</v>
      </c>
      <c r="T5" s="10" t="s">
        <v>179</v>
      </c>
      <c r="U5" s="10" t="s">
        <v>180</v>
      </c>
      <c r="V5" s="10" t="s">
        <v>181</v>
      </c>
    </row>
    <row r="6" ht="30" customHeight="1" spans="1:22" x14ac:dyDescent="0.25">
      <c r="A6" s="26">
        <f>IF(Requirements!$A6="","",Requirements!$A6)</f>
      </c>
      <c r="B6" s="27">
        <f>IF(Requirements!$A6="","",Requirements!$B6)</f>
      </c>
      <c r="C6" s="27">
        <f>IF(Requirements!$A6="","",Requirements!$C6)</f>
      </c>
      <c r="D6" s="28">
        <f>IF(Requirements!$A6="","",Requirements!$E6)</f>
      </c>
      <c r="E6" s="28">
        <f>IF(Requirements!$A6="","",IF(Requirements!$E6="Yes","",Requirements!$F6))</f>
      </c>
      <c r="F6" s="15">
        <f>IF(Requirements!$A6="","",Requirements!$G6)</f>
      </c>
      <c r="G6" s="21" t="s">
        <v>160</v>
      </c>
      <c r="H6" s="24">
        <v>4</v>
      </c>
      <c r="I6" s="15">
        <f>IF($A6="","",IF($D6="Yes",0,IFERROR($E6*H6,0)))</f>
      </c>
      <c r="J6" s="14" t="s">
        <v>182</v>
      </c>
      <c r="K6" s="21" t="s">
        <v>160</v>
      </c>
      <c r="L6" s="24">
        <v>3</v>
      </c>
      <c r="M6" s="15">
        <f>IF($A6="","",IF($D6="Yes",0,IFERROR($E6*L6,0)))</f>
      </c>
      <c r="N6" s="14" t="s">
        <v>183</v>
      </c>
      <c r="O6" s="21" t="s">
        <v>160</v>
      </c>
      <c r="P6" s="24">
        <v>3</v>
      </c>
      <c r="Q6" s="15">
        <f>IF($A6="","",IF($D6="Yes",0,IFERROR($E6*P6,0)))</f>
      </c>
      <c r="R6" s="14" t="s">
        <v>184</v>
      </c>
      <c r="S6" s="21" t="s">
        <v>160</v>
      </c>
      <c r="T6" s="24" t="s">
        <v>160</v>
      </c>
      <c r="U6" s="15">
        <f>IF($A6="","",IF($D6="Yes",0,IFERROR($E6*T6,0)))</f>
      </c>
      <c r="V6" s="14" t="s">
        <v>160</v>
      </c>
    </row>
    <row r="7" ht="30" customHeight="1" spans="1:22" x14ac:dyDescent="0.25">
      <c r="A7" s="26">
        <f>IF(Requirements!$A7="","",Requirements!$A7)</f>
      </c>
      <c r="B7" s="27">
        <f>IF(Requirements!$A7="","",Requirements!$B7)</f>
      </c>
      <c r="C7" s="27">
        <f>IF(Requirements!$A7="","",Requirements!$C7)</f>
      </c>
      <c r="D7" s="28">
        <f>IF(Requirements!$A7="","",Requirements!$E7)</f>
      </c>
      <c r="E7" s="28">
        <f>IF(Requirements!$A7="","",IF(Requirements!$E7="Yes","",Requirements!$F7))</f>
      </c>
      <c r="F7" s="15">
        <f>IF(Requirements!$A7="","",Requirements!$G7)</f>
      </c>
      <c r="G7" s="21" t="s">
        <v>160</v>
      </c>
      <c r="H7" s="24">
        <v>4</v>
      </c>
      <c r="I7" s="15">
        <f>IF($A7="","",IF($D7="Yes",0,IFERROR($E7*H7,0)))</f>
      </c>
      <c r="J7" s="14" t="s">
        <v>185</v>
      </c>
      <c r="K7" s="21" t="s">
        <v>160</v>
      </c>
      <c r="L7" s="24">
        <v>4</v>
      </c>
      <c r="M7" s="15">
        <f>IF($A7="","",IF($D7="Yes",0,IFERROR($E7*L7,0)))</f>
      </c>
      <c r="N7" s="14" t="s">
        <v>186</v>
      </c>
      <c r="O7" s="21" t="s">
        <v>160</v>
      </c>
      <c r="P7" s="24">
        <v>2</v>
      </c>
      <c r="Q7" s="15">
        <f>IF($A7="","",IF($D7="Yes",0,IFERROR($E7*P7,0)))</f>
      </c>
      <c r="R7" s="14" t="s">
        <v>187</v>
      </c>
      <c r="S7" s="21" t="s">
        <v>160</v>
      </c>
      <c r="T7" s="24" t="s">
        <v>160</v>
      </c>
      <c r="U7" s="15">
        <f>IF($A7="","",IF($D7="Yes",0,IFERROR($E7*T7,0)))</f>
      </c>
      <c r="V7" s="14" t="s">
        <v>160</v>
      </c>
    </row>
    <row r="8" ht="30" customHeight="1" spans="1:22" x14ac:dyDescent="0.25">
      <c r="A8" s="26">
        <f>IF(Requirements!$A8="","",Requirements!$A8)</f>
      </c>
      <c r="B8" s="27">
        <f>IF(Requirements!$A8="","",Requirements!$B8)</f>
      </c>
      <c r="C8" s="27">
        <f>IF(Requirements!$A8="","",Requirements!$C8)</f>
      </c>
      <c r="D8" s="28">
        <f>IF(Requirements!$A8="","",Requirements!$E8)</f>
      </c>
      <c r="E8" s="28">
        <f>IF(Requirements!$A8="","",IF(Requirements!$E8="Yes","",Requirements!$F8))</f>
      </c>
      <c r="F8" s="15">
        <f>IF(Requirements!$A8="","",Requirements!$G8)</f>
      </c>
      <c r="G8" s="21" t="s">
        <v>160</v>
      </c>
      <c r="H8" s="24">
        <v>3</v>
      </c>
      <c r="I8" s="15">
        <f>IF($A8="","",IF($D8="Yes",0,IFERROR($E8*H8,0)))</f>
      </c>
      <c r="J8" s="14" t="s">
        <v>160</v>
      </c>
      <c r="K8" s="21" t="s">
        <v>160</v>
      </c>
      <c r="L8" s="24">
        <v>3</v>
      </c>
      <c r="M8" s="15">
        <f>IF($A8="","",IF($D8="Yes",0,IFERROR($E8*L8,0)))</f>
      </c>
      <c r="N8" s="14" t="s">
        <v>160</v>
      </c>
      <c r="O8" s="21" t="s">
        <v>160</v>
      </c>
      <c r="P8" s="24">
        <v>2</v>
      </c>
      <c r="Q8" s="15">
        <f>IF($A8="","",IF($D8="Yes",0,IFERROR($E8*P8,0)))</f>
      </c>
      <c r="R8" s="14" t="s">
        <v>160</v>
      </c>
      <c r="S8" s="21" t="s">
        <v>160</v>
      </c>
      <c r="T8" s="24" t="s">
        <v>160</v>
      </c>
      <c r="U8" s="15">
        <f>IF($A8="","",IF($D8="Yes",0,IFERROR($E8*T8,0)))</f>
      </c>
      <c r="V8" s="14" t="s">
        <v>160</v>
      </c>
    </row>
    <row r="9" ht="30" customHeight="1" spans="1:22" x14ac:dyDescent="0.25">
      <c r="A9" s="26">
        <f>IF(Requirements!$A9="","",Requirements!$A9)</f>
      </c>
      <c r="B9" s="27">
        <f>IF(Requirements!$A9="","",Requirements!$B9)</f>
      </c>
      <c r="C9" s="27">
        <f>IF(Requirements!$A9="","",Requirements!$C9)</f>
      </c>
      <c r="D9" s="28">
        <f>IF(Requirements!$A9="","",Requirements!$E9)</f>
      </c>
      <c r="E9" s="28">
        <f>IF(Requirements!$A9="","",IF(Requirements!$E9="Yes","",Requirements!$F9))</f>
      </c>
      <c r="F9" s="15">
        <f>IF(Requirements!$A9="","",Requirements!$G9)</f>
      </c>
      <c r="G9" s="21" t="s">
        <v>160</v>
      </c>
      <c r="H9" s="24">
        <v>3</v>
      </c>
      <c r="I9" s="15">
        <f>IF($A9="","",IF($D9="Yes",0,IFERROR($E9*H9,0)))</f>
      </c>
      <c r="J9" s="14" t="s">
        <v>160</v>
      </c>
      <c r="K9" s="21" t="s">
        <v>160</v>
      </c>
      <c r="L9" s="24">
        <v>2</v>
      </c>
      <c r="M9" s="15">
        <f>IF($A9="","",IF($D9="Yes",0,IFERROR($E9*L9,0)))</f>
      </c>
      <c r="N9" s="14" t="s">
        <v>160</v>
      </c>
      <c r="O9" s="21" t="s">
        <v>160</v>
      </c>
      <c r="P9" s="24">
        <v>1</v>
      </c>
      <c r="Q9" s="15">
        <f>IF($A9="","",IF($D9="Yes",0,IFERROR($E9*P9,0)))</f>
      </c>
      <c r="R9" s="14" t="s">
        <v>160</v>
      </c>
      <c r="S9" s="21" t="s">
        <v>160</v>
      </c>
      <c r="T9" s="24" t="s">
        <v>160</v>
      </c>
      <c r="U9" s="15">
        <f>IF($A9="","",IF($D9="Yes",0,IFERROR($E9*T9,0)))</f>
      </c>
      <c r="V9" s="14" t="s">
        <v>160</v>
      </c>
    </row>
    <row r="10" ht="30" customHeight="1" spans="1:22" x14ac:dyDescent="0.25">
      <c r="A10" s="26">
        <f>IF(Requirements!$A10="","",Requirements!$A10)</f>
      </c>
      <c r="B10" s="27">
        <f>IF(Requirements!$A10="","",Requirements!$B10)</f>
      </c>
      <c r="C10" s="27">
        <f>IF(Requirements!$A10="","",Requirements!$C10)</f>
      </c>
      <c r="D10" s="28">
        <f>IF(Requirements!$A10="","",Requirements!$E10)</f>
      </c>
      <c r="E10" s="28">
        <f>IF(Requirements!$A10="","",IF(Requirements!$E10="Yes","",Requirements!$F10))</f>
      </c>
      <c r="F10" s="15">
        <f>IF(Requirements!$A10="","",Requirements!$G10)</f>
      </c>
      <c r="G10" s="21" t="s">
        <v>160</v>
      </c>
      <c r="H10" s="24">
        <v>4</v>
      </c>
      <c r="I10" s="15">
        <f>IF($A10="","",IF($D10="Yes",0,IFERROR($E10*H10,0)))</f>
      </c>
      <c r="J10" s="14" t="s">
        <v>160</v>
      </c>
      <c r="K10" s="21" t="s">
        <v>160</v>
      </c>
      <c r="L10" s="24">
        <v>3</v>
      </c>
      <c r="M10" s="15">
        <f>IF($A10="","",IF($D10="Yes",0,IFERROR($E10*L10,0)))</f>
      </c>
      <c r="N10" s="14" t="s">
        <v>160</v>
      </c>
      <c r="O10" s="21" t="s">
        <v>160</v>
      </c>
      <c r="P10" s="24">
        <v>2</v>
      </c>
      <c r="Q10" s="15">
        <f>IF($A10="","",IF($D10="Yes",0,IFERROR($E10*P10,0)))</f>
      </c>
      <c r="R10" s="14" t="s">
        <v>160</v>
      </c>
      <c r="S10" s="21" t="s">
        <v>160</v>
      </c>
      <c r="T10" s="24" t="s">
        <v>160</v>
      </c>
      <c r="U10" s="15">
        <f>IF($A10="","",IF($D10="Yes",0,IFERROR($E10*T10,0)))</f>
      </c>
      <c r="V10" s="14" t="s">
        <v>160</v>
      </c>
    </row>
    <row r="11" ht="30" customHeight="1" spans="1:22" x14ac:dyDescent="0.25">
      <c r="A11" s="26">
        <f>IF(Requirements!$A11="","",Requirements!$A11)</f>
      </c>
      <c r="B11" s="27">
        <f>IF(Requirements!$A11="","",Requirements!$B11)</f>
      </c>
      <c r="C11" s="27">
        <f>IF(Requirements!$A11="","",Requirements!$C11)</f>
      </c>
      <c r="D11" s="28">
        <f>IF(Requirements!$A11="","",Requirements!$E11)</f>
      </c>
      <c r="E11" s="28">
        <f>IF(Requirements!$A11="","",IF(Requirements!$E11="Yes","",Requirements!$F11))</f>
      </c>
      <c r="F11" s="15">
        <f>IF(Requirements!$A11="","",Requirements!$G11)</f>
      </c>
      <c r="G11" s="21" t="s">
        <v>160</v>
      </c>
      <c r="H11" s="24">
        <v>3</v>
      </c>
      <c r="I11" s="15">
        <f>IF($A11="","",IF($D11="Yes",0,IFERROR($E11*H11,0)))</f>
      </c>
      <c r="J11" s="14" t="s">
        <v>160</v>
      </c>
      <c r="K11" s="21" t="s">
        <v>160</v>
      </c>
      <c r="L11" s="24">
        <v>3</v>
      </c>
      <c r="M11" s="15">
        <f>IF($A11="","",IF($D11="Yes",0,IFERROR($E11*L11,0)))</f>
      </c>
      <c r="N11" s="14" t="s">
        <v>160</v>
      </c>
      <c r="O11" s="21" t="s">
        <v>160</v>
      </c>
      <c r="P11" s="24">
        <v>2</v>
      </c>
      <c r="Q11" s="15">
        <f>IF($A11="","",IF($D11="Yes",0,IFERROR($E11*P11,0)))</f>
      </c>
      <c r="R11" s="14" t="s">
        <v>160</v>
      </c>
      <c r="S11" s="21" t="s">
        <v>160</v>
      </c>
      <c r="T11" s="24" t="s">
        <v>160</v>
      </c>
      <c r="U11" s="15">
        <f>IF($A11="","",IF($D11="Yes",0,IFERROR($E11*T11,0)))</f>
      </c>
      <c r="V11" s="14" t="s">
        <v>160</v>
      </c>
    </row>
    <row r="12" ht="30" customHeight="1" spans="1:22" x14ac:dyDescent="0.25">
      <c r="A12" s="26">
        <f>IF(Requirements!$A12="","",Requirements!$A12)</f>
      </c>
      <c r="B12" s="27">
        <f>IF(Requirements!$A12="","",Requirements!$B12)</f>
      </c>
      <c r="C12" s="27">
        <f>IF(Requirements!$A12="","",Requirements!$C12)</f>
      </c>
      <c r="D12" s="28">
        <f>IF(Requirements!$A12="","",Requirements!$E12)</f>
      </c>
      <c r="E12" s="28">
        <f>IF(Requirements!$A12="","",IF(Requirements!$E12="Yes","",Requirements!$F12))</f>
      </c>
      <c r="F12" s="15">
        <f>IF(Requirements!$A12="","",Requirements!$G12)</f>
      </c>
      <c r="G12" s="21" t="s">
        <v>100</v>
      </c>
      <c r="H12" s="24" t="s">
        <v>160</v>
      </c>
      <c r="I12" s="15">
        <f>IF($A12="","",IF($D12="Yes",0,IFERROR($E12*H12,0)))</f>
      </c>
      <c r="J12" s="14" t="s">
        <v>160</v>
      </c>
      <c r="K12" s="21" t="s">
        <v>100</v>
      </c>
      <c r="L12" s="24" t="s">
        <v>160</v>
      </c>
      <c r="M12" s="15">
        <f>IF($A12="","",IF($D12="Yes",0,IFERROR($E12*L12,0)))</f>
      </c>
      <c r="N12" s="14" t="s">
        <v>160</v>
      </c>
      <c r="O12" s="21" t="s">
        <v>100</v>
      </c>
      <c r="P12" s="24" t="s">
        <v>160</v>
      </c>
      <c r="Q12" s="15">
        <f>IF($A12="","",IF($D12="Yes",0,IFERROR($E12*P12,0)))</f>
      </c>
      <c r="R12" s="14" t="s">
        <v>160</v>
      </c>
      <c r="S12" s="21" t="s">
        <v>160</v>
      </c>
      <c r="T12" s="24" t="s">
        <v>160</v>
      </c>
      <c r="U12" s="15">
        <f>IF($A12="","",IF($D12="Yes",0,IFERROR($E12*T12,0)))</f>
      </c>
      <c r="V12" s="14" t="s">
        <v>160</v>
      </c>
    </row>
    <row r="13" ht="30" customHeight="1" spans="1:22" x14ac:dyDescent="0.25">
      <c r="A13" s="26">
        <f>IF(Requirements!$A13="","",Requirements!$A13)</f>
      </c>
      <c r="B13" s="27">
        <f>IF(Requirements!$A13="","",Requirements!$B13)</f>
      </c>
      <c r="C13" s="27">
        <f>IF(Requirements!$A13="","",Requirements!$C13)</f>
      </c>
      <c r="D13" s="28">
        <f>IF(Requirements!$A13="","",Requirements!$E13)</f>
      </c>
      <c r="E13" s="28">
        <f>IF(Requirements!$A13="","",IF(Requirements!$E13="Yes","",Requirements!$F13))</f>
      </c>
      <c r="F13" s="15">
        <f>IF(Requirements!$A13="","",Requirements!$G13)</f>
      </c>
      <c r="G13" s="21" t="s">
        <v>160</v>
      </c>
      <c r="H13" s="24">
        <v>2</v>
      </c>
      <c r="I13" s="15">
        <f>IF($A13="","",IF($D13="Yes",0,IFERROR($E13*H13,0)))</f>
      </c>
      <c r="J13" s="14" t="s">
        <v>160</v>
      </c>
      <c r="K13" s="21" t="s">
        <v>160</v>
      </c>
      <c r="L13" s="24">
        <v>4</v>
      </c>
      <c r="M13" s="15">
        <f>IF($A13="","",IF($D13="Yes",0,IFERROR($E13*L13,0)))</f>
      </c>
      <c r="N13" s="14" t="s">
        <v>160</v>
      </c>
      <c r="O13" s="21" t="s">
        <v>160</v>
      </c>
      <c r="P13" s="24">
        <v>2</v>
      </c>
      <c r="Q13" s="15">
        <f>IF($A13="","",IF($D13="Yes",0,IFERROR($E13*P13,0)))</f>
      </c>
      <c r="R13" s="14" t="s">
        <v>160</v>
      </c>
      <c r="S13" s="21" t="s">
        <v>160</v>
      </c>
      <c r="T13" s="24" t="s">
        <v>160</v>
      </c>
      <c r="U13" s="15">
        <f>IF($A13="","",IF($D13="Yes",0,IFERROR($E13*T13,0)))</f>
      </c>
      <c r="V13" s="14" t="s">
        <v>160</v>
      </c>
    </row>
    <row r="14" ht="30" customHeight="1" spans="1:22" x14ac:dyDescent="0.25">
      <c r="A14" s="26">
        <f>IF(Requirements!$A14="","",Requirements!$A14)</f>
      </c>
      <c r="B14" s="27">
        <f>IF(Requirements!$A14="","",Requirements!$B14)</f>
      </c>
      <c r="C14" s="27">
        <f>IF(Requirements!$A14="","",Requirements!$C14)</f>
      </c>
      <c r="D14" s="28">
        <f>IF(Requirements!$A14="","",Requirements!$E14)</f>
      </c>
      <c r="E14" s="28">
        <f>IF(Requirements!$A14="","",IF(Requirements!$E14="Yes","",Requirements!$F14))</f>
      </c>
      <c r="F14" s="15">
        <f>IF(Requirements!$A14="","",Requirements!$G14)</f>
      </c>
      <c r="G14" s="21" t="s">
        <v>160</v>
      </c>
      <c r="H14" s="24">
        <v>2</v>
      </c>
      <c r="I14" s="15">
        <f>IF($A14="","",IF($D14="Yes",0,IFERROR($E14*H14,0)))</f>
      </c>
      <c r="J14" s="14" t="s">
        <v>160</v>
      </c>
      <c r="K14" s="21" t="s">
        <v>160</v>
      </c>
      <c r="L14" s="24">
        <v>4</v>
      </c>
      <c r="M14" s="15">
        <f>IF($A14="","",IF($D14="Yes",0,IFERROR($E14*L14,0)))</f>
      </c>
      <c r="N14" s="14" t="s">
        <v>160</v>
      </c>
      <c r="O14" s="21" t="s">
        <v>160</v>
      </c>
      <c r="P14" s="24">
        <v>1</v>
      </c>
      <c r="Q14" s="15">
        <f>IF($A14="","",IF($D14="Yes",0,IFERROR($E14*P14,0)))</f>
      </c>
      <c r="R14" s="14" t="s">
        <v>160</v>
      </c>
      <c r="S14" s="21" t="s">
        <v>160</v>
      </c>
      <c r="T14" s="24" t="s">
        <v>160</v>
      </c>
      <c r="U14" s="15">
        <f>IF($A14="","",IF($D14="Yes",0,IFERROR($E14*T14,0)))</f>
      </c>
      <c r="V14" s="14" t="s">
        <v>160</v>
      </c>
    </row>
    <row r="15" ht="30" customHeight="1" spans="1:22" x14ac:dyDescent="0.25">
      <c r="A15" s="26">
        <f>IF(Requirements!$A15="","",Requirements!$A15)</f>
      </c>
      <c r="B15" s="27">
        <f>IF(Requirements!$A15="","",Requirements!$B15)</f>
      </c>
      <c r="C15" s="27">
        <f>IF(Requirements!$A15="","",Requirements!$C15)</f>
      </c>
      <c r="D15" s="28">
        <f>IF(Requirements!$A15="","",Requirements!$E15)</f>
      </c>
      <c r="E15" s="28">
        <f>IF(Requirements!$A15="","",IF(Requirements!$E15="Yes","",Requirements!$F15))</f>
      </c>
      <c r="F15" s="15">
        <f>IF(Requirements!$A15="","",Requirements!$G15)</f>
      </c>
      <c r="G15" s="21" t="s">
        <v>160</v>
      </c>
      <c r="H15" s="24">
        <v>3</v>
      </c>
      <c r="I15" s="15">
        <f>IF($A15="","",IF($D15="Yes",0,IFERROR($E15*H15,0)))</f>
      </c>
      <c r="J15" s="14" t="s">
        <v>160</v>
      </c>
      <c r="K15" s="21" t="s">
        <v>160</v>
      </c>
      <c r="L15" s="24">
        <v>4</v>
      </c>
      <c r="M15" s="15">
        <f>IF($A15="","",IF($D15="Yes",0,IFERROR($E15*L15,0)))</f>
      </c>
      <c r="N15" s="14" t="s">
        <v>160</v>
      </c>
      <c r="O15" s="21" t="s">
        <v>160</v>
      </c>
      <c r="P15" s="24">
        <v>2</v>
      </c>
      <c r="Q15" s="15">
        <f>IF($A15="","",IF($D15="Yes",0,IFERROR($E15*P15,0)))</f>
      </c>
      <c r="R15" s="14" t="s">
        <v>160</v>
      </c>
      <c r="S15" s="21" t="s">
        <v>160</v>
      </c>
      <c r="T15" s="24" t="s">
        <v>160</v>
      </c>
      <c r="U15" s="15">
        <f>IF($A15="","",IF($D15="Yes",0,IFERROR($E15*T15,0)))</f>
      </c>
      <c r="V15" s="14" t="s">
        <v>160</v>
      </c>
    </row>
    <row r="16" ht="30" customHeight="1" spans="1:22" x14ac:dyDescent="0.25">
      <c r="A16" s="26">
        <f>IF(Requirements!$A16="","",Requirements!$A16)</f>
      </c>
      <c r="B16" s="27">
        <f>IF(Requirements!$A16="","",Requirements!$B16)</f>
      </c>
      <c r="C16" s="27">
        <f>IF(Requirements!$A16="","",Requirements!$C16)</f>
      </c>
      <c r="D16" s="28">
        <f>IF(Requirements!$A16="","",Requirements!$E16)</f>
      </c>
      <c r="E16" s="28">
        <f>IF(Requirements!$A16="","",IF(Requirements!$E16="Yes","",Requirements!$F16))</f>
      </c>
      <c r="F16" s="15">
        <f>IF(Requirements!$A16="","",Requirements!$G16)</f>
      </c>
      <c r="G16" s="21" t="s">
        <v>160</v>
      </c>
      <c r="H16" s="24">
        <v>3</v>
      </c>
      <c r="I16" s="15">
        <f>IF($A16="","",IF($D16="Yes",0,IFERROR($E16*H16,0)))</f>
      </c>
      <c r="J16" s="14" t="s">
        <v>160</v>
      </c>
      <c r="K16" s="21" t="s">
        <v>160</v>
      </c>
      <c r="L16" s="24">
        <v>3</v>
      </c>
      <c r="M16" s="15">
        <f>IF($A16="","",IF($D16="Yes",0,IFERROR($E16*L16,0)))</f>
      </c>
      <c r="N16" s="14" t="s">
        <v>160</v>
      </c>
      <c r="O16" s="21" t="s">
        <v>160</v>
      </c>
      <c r="P16" s="24">
        <v>2</v>
      </c>
      <c r="Q16" s="15">
        <f>IF($A16="","",IF($D16="Yes",0,IFERROR($E16*P16,0)))</f>
      </c>
      <c r="R16" s="14" t="s">
        <v>160</v>
      </c>
      <c r="S16" s="21" t="s">
        <v>160</v>
      </c>
      <c r="T16" s="24" t="s">
        <v>160</v>
      </c>
      <c r="U16" s="15">
        <f>IF($A16="","",IF($D16="Yes",0,IFERROR($E16*T16,0)))</f>
      </c>
      <c r="V16" s="14" t="s">
        <v>160</v>
      </c>
    </row>
    <row r="17" ht="30" customHeight="1" spans="1:22" x14ac:dyDescent="0.25">
      <c r="A17" s="26">
        <f>IF(Requirements!$A17="","",Requirements!$A17)</f>
      </c>
      <c r="B17" s="27">
        <f>IF(Requirements!$A17="","",Requirements!$B17)</f>
      </c>
      <c r="C17" s="27">
        <f>IF(Requirements!$A17="","",Requirements!$C17)</f>
      </c>
      <c r="D17" s="28">
        <f>IF(Requirements!$A17="","",Requirements!$E17)</f>
      </c>
      <c r="E17" s="28">
        <f>IF(Requirements!$A17="","",IF(Requirements!$E17="Yes","",Requirements!$F17))</f>
      </c>
      <c r="F17" s="15">
        <f>IF(Requirements!$A17="","",Requirements!$G17)</f>
      </c>
      <c r="G17" s="21" t="s">
        <v>100</v>
      </c>
      <c r="H17" s="24" t="s">
        <v>160</v>
      </c>
      <c r="I17" s="15">
        <f>IF($A17="","",IF($D17="Yes",0,IFERROR($E17*H17,0)))</f>
      </c>
      <c r="J17" s="14" t="s">
        <v>160</v>
      </c>
      <c r="K17" s="21" t="s">
        <v>100</v>
      </c>
      <c r="L17" s="24" t="s">
        <v>160</v>
      </c>
      <c r="M17" s="15">
        <f>IF($A17="","",IF($D17="Yes",0,IFERROR($E17*L17,0)))</f>
      </c>
      <c r="N17" s="14" t="s">
        <v>160</v>
      </c>
      <c r="O17" s="21" t="s">
        <v>100</v>
      </c>
      <c r="P17" s="24" t="s">
        <v>160</v>
      </c>
      <c r="Q17" s="15">
        <f>IF($A17="","",IF($D17="Yes",0,IFERROR($E17*P17,0)))</f>
      </c>
      <c r="R17" s="14" t="s">
        <v>160</v>
      </c>
      <c r="S17" s="21" t="s">
        <v>160</v>
      </c>
      <c r="T17" s="24" t="s">
        <v>160</v>
      </c>
      <c r="U17" s="15">
        <f>IF($A17="","",IF($D17="Yes",0,IFERROR($E17*T17,0)))</f>
      </c>
      <c r="V17" s="14" t="s">
        <v>160</v>
      </c>
    </row>
    <row r="18" ht="30" customHeight="1" spans="1:22" x14ac:dyDescent="0.25">
      <c r="A18" s="26">
        <f>IF(Requirements!$A18="","",Requirements!$A18)</f>
      </c>
      <c r="B18" s="27">
        <f>IF(Requirements!$A18="","",Requirements!$B18)</f>
      </c>
      <c r="C18" s="27">
        <f>IF(Requirements!$A18="","",Requirements!$C18)</f>
      </c>
      <c r="D18" s="28">
        <f>IF(Requirements!$A18="","",Requirements!$E18)</f>
      </c>
      <c r="E18" s="28">
        <f>IF(Requirements!$A18="","",IF(Requirements!$E18="Yes","",Requirements!$F18))</f>
      </c>
      <c r="F18" s="15">
        <f>IF(Requirements!$A18="","",Requirements!$G18)</f>
      </c>
      <c r="G18" s="21" t="s">
        <v>160</v>
      </c>
      <c r="H18" s="24">
        <v>2</v>
      </c>
      <c r="I18" s="15">
        <f>IF($A18="","",IF($D18="Yes",0,IFERROR($E18*H18,0)))</f>
      </c>
      <c r="J18" s="14" t="s">
        <v>160</v>
      </c>
      <c r="K18" s="21" t="s">
        <v>160</v>
      </c>
      <c r="L18" s="24">
        <v>4</v>
      </c>
      <c r="M18" s="15">
        <f>IF($A18="","",IF($D18="Yes",0,IFERROR($E18*L18,0)))</f>
      </c>
      <c r="N18" s="14" t="s">
        <v>160</v>
      </c>
      <c r="O18" s="21" t="s">
        <v>160</v>
      </c>
      <c r="P18" s="24">
        <v>1</v>
      </c>
      <c r="Q18" s="15">
        <f>IF($A18="","",IF($D18="Yes",0,IFERROR($E18*P18,0)))</f>
      </c>
      <c r="R18" s="14" t="s">
        <v>160</v>
      </c>
      <c r="S18" s="21" t="s">
        <v>160</v>
      </c>
      <c r="T18" s="24" t="s">
        <v>160</v>
      </c>
      <c r="U18" s="15">
        <f>IF($A18="","",IF($D18="Yes",0,IFERROR($E18*T18,0)))</f>
      </c>
      <c r="V18" s="14" t="s">
        <v>160</v>
      </c>
    </row>
    <row r="19" ht="30" customHeight="1" spans="1:22" x14ac:dyDescent="0.25">
      <c r="A19" s="26">
        <f>IF(Requirements!$A19="","",Requirements!$A19)</f>
      </c>
      <c r="B19" s="27">
        <f>IF(Requirements!$A19="","",Requirements!$B19)</f>
      </c>
      <c r="C19" s="27">
        <f>IF(Requirements!$A19="","",Requirements!$C19)</f>
      </c>
      <c r="D19" s="28">
        <f>IF(Requirements!$A19="","",Requirements!$E19)</f>
      </c>
      <c r="E19" s="28">
        <f>IF(Requirements!$A19="","",IF(Requirements!$E19="Yes","",Requirements!$F19))</f>
      </c>
      <c r="F19" s="15">
        <f>IF(Requirements!$A19="","",Requirements!$G19)</f>
      </c>
      <c r="G19" s="21" t="s">
        <v>160</v>
      </c>
      <c r="H19" s="24">
        <v>2</v>
      </c>
      <c r="I19" s="15">
        <f>IF($A19="","",IF($D19="Yes",0,IFERROR($E19*H19,0)))</f>
      </c>
      <c r="J19" s="14" t="s">
        <v>160</v>
      </c>
      <c r="K19" s="21" t="s">
        <v>160</v>
      </c>
      <c r="L19" s="24">
        <v>4</v>
      </c>
      <c r="M19" s="15">
        <f>IF($A19="","",IF($D19="Yes",0,IFERROR($E19*L19,0)))</f>
      </c>
      <c r="N19" s="14" t="s">
        <v>160</v>
      </c>
      <c r="O19" s="21" t="s">
        <v>160</v>
      </c>
      <c r="P19" s="24">
        <v>1</v>
      </c>
      <c r="Q19" s="15">
        <f>IF($A19="","",IF($D19="Yes",0,IFERROR($E19*P19,0)))</f>
      </c>
      <c r="R19" s="14" t="s">
        <v>160</v>
      </c>
      <c r="S19" s="21" t="s">
        <v>160</v>
      </c>
      <c r="T19" s="24" t="s">
        <v>160</v>
      </c>
      <c r="U19" s="15">
        <f>IF($A19="","",IF($D19="Yes",0,IFERROR($E19*T19,0)))</f>
      </c>
      <c r="V19" s="14" t="s">
        <v>160</v>
      </c>
    </row>
    <row r="20" ht="30" customHeight="1" spans="1:22" x14ac:dyDescent="0.25">
      <c r="A20" s="26">
        <f>IF(Requirements!$A20="","",Requirements!$A20)</f>
      </c>
      <c r="B20" s="27">
        <f>IF(Requirements!$A20="","",Requirements!$B20)</f>
      </c>
      <c r="C20" s="27">
        <f>IF(Requirements!$A20="","",Requirements!$C20)</f>
      </c>
      <c r="D20" s="28">
        <f>IF(Requirements!$A20="","",Requirements!$E20)</f>
      </c>
      <c r="E20" s="28">
        <f>IF(Requirements!$A20="","",IF(Requirements!$E20="Yes","",Requirements!$F20))</f>
      </c>
      <c r="F20" s="15">
        <f>IF(Requirements!$A20="","",Requirements!$G20)</f>
      </c>
      <c r="G20" s="21" t="s">
        <v>160</v>
      </c>
      <c r="H20" s="24">
        <v>2</v>
      </c>
      <c r="I20" s="15">
        <f>IF($A20="","",IF($D20="Yes",0,IFERROR($E20*H20,0)))</f>
      </c>
      <c r="J20" s="14" t="s">
        <v>160</v>
      </c>
      <c r="K20" s="21" t="s">
        <v>160</v>
      </c>
      <c r="L20" s="24">
        <v>3</v>
      </c>
      <c r="M20" s="15">
        <f>IF($A20="","",IF($D20="Yes",0,IFERROR($E20*L20,0)))</f>
      </c>
      <c r="N20" s="14" t="s">
        <v>160</v>
      </c>
      <c r="O20" s="21" t="s">
        <v>160</v>
      </c>
      <c r="P20" s="24">
        <v>1</v>
      </c>
      <c r="Q20" s="15">
        <f>IF($A20="","",IF($D20="Yes",0,IFERROR($E20*P20,0)))</f>
      </c>
      <c r="R20" s="14" t="s">
        <v>160</v>
      </c>
      <c r="S20" s="21" t="s">
        <v>160</v>
      </c>
      <c r="T20" s="24" t="s">
        <v>160</v>
      </c>
      <c r="U20" s="15">
        <f>IF($A20="","",IF($D20="Yes",0,IFERROR($E20*T20,0)))</f>
      </c>
      <c r="V20" s="14" t="s">
        <v>160</v>
      </c>
    </row>
    <row r="21" ht="30" customHeight="1" spans="1:22" x14ac:dyDescent="0.25">
      <c r="A21" s="26">
        <f>IF(Requirements!$A21="","",Requirements!$A21)</f>
      </c>
      <c r="B21" s="27">
        <f>IF(Requirements!$A21="","",Requirements!$B21)</f>
      </c>
      <c r="C21" s="27">
        <f>IF(Requirements!$A21="","",Requirements!$C21)</f>
      </c>
      <c r="D21" s="28">
        <f>IF(Requirements!$A21="","",Requirements!$E21)</f>
      </c>
      <c r="E21" s="28">
        <f>IF(Requirements!$A21="","",IF(Requirements!$E21="Yes","",Requirements!$F21))</f>
      </c>
      <c r="F21" s="15">
        <f>IF(Requirements!$A21="","",Requirements!$G21)</f>
      </c>
      <c r="G21" s="21" t="s">
        <v>100</v>
      </c>
      <c r="H21" s="24" t="s">
        <v>160</v>
      </c>
      <c r="I21" s="15">
        <f>IF($A21="","",IF($D21="Yes",0,IFERROR($E21*H21,0)))</f>
      </c>
      <c r="J21" s="14" t="s">
        <v>160</v>
      </c>
      <c r="K21" s="21" t="s">
        <v>100</v>
      </c>
      <c r="L21" s="24" t="s">
        <v>160</v>
      </c>
      <c r="M21" s="15">
        <f>IF($A21="","",IF($D21="Yes",0,IFERROR($E21*L21,0)))</f>
      </c>
      <c r="N21" s="14" t="s">
        <v>160</v>
      </c>
      <c r="O21" s="21" t="s">
        <v>78</v>
      </c>
      <c r="P21" s="24" t="s">
        <v>160</v>
      </c>
      <c r="Q21" s="15">
        <f>IF($A21="","",IF($D21="Yes",0,IFERROR($E21*P21,0)))</f>
      </c>
      <c r="R21" s="14" t="s">
        <v>160</v>
      </c>
      <c r="S21" s="21" t="s">
        <v>160</v>
      </c>
      <c r="T21" s="24" t="s">
        <v>160</v>
      </c>
      <c r="U21" s="15">
        <f>IF($A21="","",IF($D21="Yes",0,IFERROR($E21*T21,0)))</f>
      </c>
      <c r="V21" s="14" t="s">
        <v>160</v>
      </c>
    </row>
    <row r="22" ht="30" customHeight="1" spans="1:22" x14ac:dyDescent="0.25">
      <c r="A22" s="26">
        <f>IF(Requirements!$A22="","",Requirements!$A22)</f>
      </c>
      <c r="B22" s="27">
        <f>IF(Requirements!$A22="","",Requirements!$B22)</f>
      </c>
      <c r="C22" s="27">
        <f>IF(Requirements!$A22="","",Requirements!$C22)</f>
      </c>
      <c r="D22" s="28">
        <f>IF(Requirements!$A22="","",Requirements!$E22)</f>
      </c>
      <c r="E22" s="28">
        <f>IF(Requirements!$A22="","",IF(Requirements!$E22="Yes","",Requirements!$F22))</f>
      </c>
      <c r="F22" s="15">
        <f>IF(Requirements!$A22="","",Requirements!$G22)</f>
      </c>
      <c r="G22" s="21" t="s">
        <v>160</v>
      </c>
      <c r="H22" s="24">
        <v>3</v>
      </c>
      <c r="I22" s="15">
        <f>IF($A22="","",IF($D22="Yes",0,IFERROR($E22*H22,0)))</f>
      </c>
      <c r="J22" s="14" t="s">
        <v>160</v>
      </c>
      <c r="K22" s="21" t="s">
        <v>160</v>
      </c>
      <c r="L22" s="24">
        <v>3</v>
      </c>
      <c r="M22" s="15">
        <f>IF($A22="","",IF($D22="Yes",0,IFERROR($E22*L22,0)))</f>
      </c>
      <c r="N22" s="14" t="s">
        <v>160</v>
      </c>
      <c r="O22" s="21" t="s">
        <v>160</v>
      </c>
      <c r="P22" s="24">
        <v>2</v>
      </c>
      <c r="Q22" s="15">
        <f>IF($A22="","",IF($D22="Yes",0,IFERROR($E22*P22,0)))</f>
      </c>
      <c r="R22" s="14" t="s">
        <v>160</v>
      </c>
      <c r="S22" s="21" t="s">
        <v>160</v>
      </c>
      <c r="T22" s="24" t="s">
        <v>160</v>
      </c>
      <c r="U22" s="15">
        <f>IF($A22="","",IF($D22="Yes",0,IFERROR($E22*T22,0)))</f>
      </c>
      <c r="V22" s="14" t="s">
        <v>160</v>
      </c>
    </row>
    <row r="23" ht="30" customHeight="1" spans="1:22" x14ac:dyDescent="0.25">
      <c r="A23" s="26">
        <f>IF(Requirements!$A23="","",Requirements!$A23)</f>
      </c>
      <c r="B23" s="27">
        <f>IF(Requirements!$A23="","",Requirements!$B23)</f>
      </c>
      <c r="C23" s="27">
        <f>IF(Requirements!$A23="","",Requirements!$C23)</f>
      </c>
      <c r="D23" s="28">
        <f>IF(Requirements!$A23="","",Requirements!$E23)</f>
      </c>
      <c r="E23" s="28">
        <f>IF(Requirements!$A23="","",IF(Requirements!$E23="Yes","",Requirements!$F23))</f>
      </c>
      <c r="F23" s="15">
        <f>IF(Requirements!$A23="","",Requirements!$G23)</f>
      </c>
      <c r="G23" s="21" t="s">
        <v>160</v>
      </c>
      <c r="H23" s="24">
        <v>3</v>
      </c>
      <c r="I23" s="15">
        <f>IF($A23="","",IF($D23="Yes",0,IFERROR($E23*H23,0)))</f>
      </c>
      <c r="J23" s="14" t="s">
        <v>160</v>
      </c>
      <c r="K23" s="21" t="s">
        <v>160</v>
      </c>
      <c r="L23" s="24">
        <v>2</v>
      </c>
      <c r="M23" s="15">
        <f>IF($A23="","",IF($D23="Yes",0,IFERROR($E23*L23,0)))</f>
      </c>
      <c r="N23" s="14" t="s">
        <v>160</v>
      </c>
      <c r="O23" s="21" t="s">
        <v>160</v>
      </c>
      <c r="P23" s="24">
        <v>2</v>
      </c>
      <c r="Q23" s="15">
        <f>IF($A23="","",IF($D23="Yes",0,IFERROR($E23*P23,0)))</f>
      </c>
      <c r="R23" s="14" t="s">
        <v>160</v>
      </c>
      <c r="S23" s="21" t="s">
        <v>160</v>
      </c>
      <c r="T23" s="24" t="s">
        <v>160</v>
      </c>
      <c r="U23" s="15">
        <f>IF($A23="","",IF($D23="Yes",0,IFERROR($E23*T23,0)))</f>
      </c>
      <c r="V23" s="14" t="s">
        <v>160</v>
      </c>
    </row>
    <row r="24" ht="30" customHeight="1" spans="1:22" x14ac:dyDescent="0.25">
      <c r="A24" s="26">
        <f>IF(Requirements!$A24="","",Requirements!$A24)</f>
      </c>
      <c r="B24" s="27">
        <f>IF(Requirements!$A24="","",Requirements!$B24)</f>
      </c>
      <c r="C24" s="27">
        <f>IF(Requirements!$A24="","",Requirements!$C24)</f>
      </c>
      <c r="D24" s="28">
        <f>IF(Requirements!$A24="","",Requirements!$E24)</f>
      </c>
      <c r="E24" s="28">
        <f>IF(Requirements!$A24="","",IF(Requirements!$E24="Yes","",Requirements!$F24))</f>
      </c>
      <c r="F24" s="15">
        <f>IF(Requirements!$A24="","",Requirements!$G24)</f>
      </c>
      <c r="G24" s="21" t="s">
        <v>160</v>
      </c>
      <c r="H24" s="24">
        <v>3</v>
      </c>
      <c r="I24" s="15">
        <f>IF($A24="","",IF($D24="Yes",0,IFERROR($E24*H24,0)))</f>
      </c>
      <c r="J24" s="14" t="s">
        <v>160</v>
      </c>
      <c r="K24" s="21" t="s">
        <v>160</v>
      </c>
      <c r="L24" s="24">
        <v>3</v>
      </c>
      <c r="M24" s="15">
        <f>IF($A24="","",IF($D24="Yes",0,IFERROR($E24*L24,0)))</f>
      </c>
      <c r="N24" s="14" t="s">
        <v>160</v>
      </c>
      <c r="O24" s="21" t="s">
        <v>160</v>
      </c>
      <c r="P24" s="24">
        <v>2</v>
      </c>
      <c r="Q24" s="15">
        <f>IF($A24="","",IF($D24="Yes",0,IFERROR($E24*P24,0)))</f>
      </c>
      <c r="R24" s="14" t="s">
        <v>160</v>
      </c>
      <c r="S24" s="21" t="s">
        <v>160</v>
      </c>
      <c r="T24" s="24" t="s">
        <v>160</v>
      </c>
      <c r="U24" s="15">
        <f>IF($A24="","",IF($D24="Yes",0,IFERROR($E24*T24,0)))</f>
      </c>
      <c r="V24" s="14" t="s">
        <v>160</v>
      </c>
    </row>
    <row r="25" ht="30" customHeight="1" spans="1:22" x14ac:dyDescent="0.25">
      <c r="A25" s="26">
        <f>IF(Requirements!$A25="","",Requirements!$A25)</f>
      </c>
      <c r="B25" s="27">
        <f>IF(Requirements!$A25="","",Requirements!$B25)</f>
      </c>
      <c r="C25" s="27">
        <f>IF(Requirements!$A25="","",Requirements!$C25)</f>
      </c>
      <c r="D25" s="28">
        <f>IF(Requirements!$A25="","",Requirements!$E25)</f>
      </c>
      <c r="E25" s="28">
        <f>IF(Requirements!$A25="","",IF(Requirements!$E25="Yes","",Requirements!$F25))</f>
      </c>
      <c r="F25" s="15">
        <f>IF(Requirements!$A25="","",Requirements!$G25)</f>
      </c>
      <c r="G25" s="21" t="s">
        <v>100</v>
      </c>
      <c r="H25" s="24" t="s">
        <v>160</v>
      </c>
      <c r="I25" s="15">
        <f>IF($A25="","",IF($D25="Yes",0,IFERROR($E25*H25,0)))</f>
      </c>
      <c r="J25" s="14" t="s">
        <v>160</v>
      </c>
      <c r="K25" s="21" t="s">
        <v>100</v>
      </c>
      <c r="L25" s="24" t="s">
        <v>160</v>
      </c>
      <c r="M25" s="15">
        <f>IF($A25="","",IF($D25="Yes",0,IFERROR($E25*L25,0)))</f>
      </c>
      <c r="N25" s="14" t="s">
        <v>160</v>
      </c>
      <c r="O25" s="21" t="s">
        <v>100</v>
      </c>
      <c r="P25" s="24" t="s">
        <v>160</v>
      </c>
      <c r="Q25" s="15">
        <f>IF($A25="","",IF($D25="Yes",0,IFERROR($E25*P25,0)))</f>
      </c>
      <c r="R25" s="14" t="s">
        <v>160</v>
      </c>
      <c r="S25" s="21" t="s">
        <v>160</v>
      </c>
      <c r="T25" s="24" t="s">
        <v>160</v>
      </c>
      <c r="U25" s="15">
        <f>IF($A25="","",IF($D25="Yes",0,IFERROR($E25*T25,0)))</f>
      </c>
      <c r="V25" s="14" t="s">
        <v>160</v>
      </c>
    </row>
    <row r="26" ht="30" customHeight="1" spans="1:22" x14ac:dyDescent="0.25">
      <c r="A26" s="26">
        <f>IF(Requirements!$A26="","",Requirements!$A26)</f>
      </c>
      <c r="B26" s="27">
        <f>IF(Requirements!$A26="","",Requirements!$B26)</f>
      </c>
      <c r="C26" s="27">
        <f>IF(Requirements!$A26="","",Requirements!$C26)</f>
      </c>
      <c r="D26" s="28">
        <f>IF(Requirements!$A26="","",Requirements!$E26)</f>
      </c>
      <c r="E26" s="28">
        <f>IF(Requirements!$A26="","",IF(Requirements!$E26="Yes","",Requirements!$F26))</f>
      </c>
      <c r="F26" s="15">
        <f>IF(Requirements!$A26="","",Requirements!$G26)</f>
      </c>
      <c r="G26" s="21" t="s">
        <v>160</v>
      </c>
      <c r="H26" s="24">
        <v>3</v>
      </c>
      <c r="I26" s="15">
        <f>IF($A26="","",IF($D26="Yes",0,IFERROR($E26*H26,0)))</f>
      </c>
      <c r="J26" s="14" t="s">
        <v>160</v>
      </c>
      <c r="K26" s="21" t="s">
        <v>160</v>
      </c>
      <c r="L26" s="24">
        <v>4</v>
      </c>
      <c r="M26" s="15">
        <f>IF($A26="","",IF($D26="Yes",0,IFERROR($E26*L26,0)))</f>
      </c>
      <c r="N26" s="14" t="s">
        <v>160</v>
      </c>
      <c r="O26" s="21" t="s">
        <v>160</v>
      </c>
      <c r="P26" s="24">
        <v>2</v>
      </c>
      <c r="Q26" s="15">
        <f>IF($A26="","",IF($D26="Yes",0,IFERROR($E26*P26,0)))</f>
      </c>
      <c r="R26" s="14" t="s">
        <v>160</v>
      </c>
      <c r="S26" s="21" t="s">
        <v>160</v>
      </c>
      <c r="T26" s="24" t="s">
        <v>160</v>
      </c>
      <c r="U26" s="15">
        <f>IF($A26="","",IF($D26="Yes",0,IFERROR($E26*T26,0)))</f>
      </c>
      <c r="V26" s="14" t="s">
        <v>160</v>
      </c>
    </row>
    <row r="27" ht="30" customHeight="1" spans="1:22" x14ac:dyDescent="0.25">
      <c r="A27" s="26">
        <f>IF(Requirements!$A27="","",Requirements!$A27)</f>
      </c>
      <c r="B27" s="27">
        <f>IF(Requirements!$A27="","",Requirements!$B27)</f>
      </c>
      <c r="C27" s="27">
        <f>IF(Requirements!$A27="","",Requirements!$C27)</f>
      </c>
      <c r="D27" s="28">
        <f>IF(Requirements!$A27="","",Requirements!$E27)</f>
      </c>
      <c r="E27" s="28">
        <f>IF(Requirements!$A27="","",IF(Requirements!$E27="Yes","",Requirements!$F27))</f>
      </c>
      <c r="F27" s="15">
        <f>IF(Requirements!$A27="","",Requirements!$G27)</f>
      </c>
      <c r="G27" s="21" t="s">
        <v>160</v>
      </c>
      <c r="H27" s="24">
        <v>3</v>
      </c>
      <c r="I27" s="15">
        <f>IF($A27="","",IF($D27="Yes",0,IFERROR($E27*H27,0)))</f>
      </c>
      <c r="J27" s="14" t="s">
        <v>160</v>
      </c>
      <c r="K27" s="21" t="s">
        <v>160</v>
      </c>
      <c r="L27" s="24">
        <v>3</v>
      </c>
      <c r="M27" s="15">
        <f>IF($A27="","",IF($D27="Yes",0,IFERROR($E27*L27,0)))</f>
      </c>
      <c r="N27" s="14" t="s">
        <v>160</v>
      </c>
      <c r="O27" s="21" t="s">
        <v>160</v>
      </c>
      <c r="P27" s="24">
        <v>3</v>
      </c>
      <c r="Q27" s="15">
        <f>IF($A27="","",IF($D27="Yes",0,IFERROR($E27*P27,0)))</f>
      </c>
      <c r="R27" s="14" t="s">
        <v>160</v>
      </c>
      <c r="S27" s="21" t="s">
        <v>160</v>
      </c>
      <c r="T27" s="24" t="s">
        <v>160</v>
      </c>
      <c r="U27" s="15">
        <f>IF($A27="","",IF($D27="Yes",0,IFERROR($E27*T27,0)))</f>
      </c>
      <c r="V27" s="14" t="s">
        <v>160</v>
      </c>
    </row>
    <row r="29" ht="28" customHeight="1" spans="1:12" x14ac:dyDescent="0.25">
      <c r="A29" s="9" t="s">
        <v>188</v>
      </c>
      <c r="B29" s="9"/>
      <c r="C29" s="9"/>
      <c r="D29" s="9"/>
      <c r="E29" s="9"/>
      <c r="F29" s="9"/>
      <c r="G29" s="9"/>
      <c r="H29" s="9"/>
      <c r="I29" s="9"/>
      <c r="J29" s="9"/>
      <c r="K29" s="9"/>
      <c r="L29" s="9"/>
    </row>
    <row r="31" ht="28" customHeight="1" spans="1:12" x14ac:dyDescent="0.25">
      <c r="A31" s="9" t="s">
        <v>189</v>
      </c>
      <c r="B31" s="9"/>
      <c r="C31" s="9"/>
      <c r="D31" s="9"/>
      <c r="E31" s="9"/>
      <c r="F31" s="9"/>
      <c r="G31" s="9"/>
      <c r="H31" s="9"/>
      <c r="I31" s="9"/>
      <c r="J31" s="9"/>
      <c r="K31" s="9"/>
      <c r="L31" s="9"/>
    </row>
  </sheetData>
  <mergeCells count="5">
    <mergeCell ref="A1:C1"/>
    <mergeCell ref="D1:F1"/>
    <mergeCell ref="A4:V4"/>
    <mergeCell ref="A29:L29"/>
    <mergeCell ref="A31:L31"/>
  </mergeCells>
  <dataValidations count="40">
    <dataValidation type="list" allowBlank="1" sqref="G12">
      <formula1>"Yes,No"</formula1>
    </dataValidation>
    <dataValidation type="list" allowBlank="1" sqref="G17">
      <formula1>"Yes,No"</formula1>
    </dataValidation>
    <dataValidation type="list" allowBlank="1" sqref="G21">
      <formula1>"Yes,No"</formula1>
    </dataValidation>
    <dataValidation type="list" allowBlank="1" sqref="G25">
      <formula1>"Yes,No"</formula1>
    </dataValidation>
    <dataValidation type="list" allowBlank="1" sqref="H10:H11">
      <formula1>"0,1,2,3,4"</formula1>
    </dataValidation>
    <dataValidation type="list" allowBlank="1" sqref="H13:H16">
      <formula1>"0,1,2,3,4"</formula1>
    </dataValidation>
    <dataValidation type="list" allowBlank="1" sqref="H18:H20">
      <formula1>"0,1,2,3,4"</formula1>
    </dataValidation>
    <dataValidation type="list" allowBlank="1" sqref="H22:H24">
      <formula1>"0,1,2,3,4"</formula1>
    </dataValidation>
    <dataValidation type="list" allowBlank="1" sqref="H26:H27">
      <formula1>"0,1,2,3,4"</formula1>
    </dataValidation>
    <dataValidation type="list" allowBlank="1" sqref="H6:H11">
      <formula1>"0,1,2,3,4"</formula1>
    </dataValidation>
    <dataValidation type="list" allowBlank="1" sqref="K12">
      <formula1>"Yes,No"</formula1>
    </dataValidation>
    <dataValidation type="list" allowBlank="1" sqref="K17">
      <formula1>"Yes,No"</formula1>
    </dataValidation>
    <dataValidation type="list" allowBlank="1" sqref="K21">
      <formula1>"Yes,No"</formula1>
    </dataValidation>
    <dataValidation type="list" allowBlank="1" sqref="K25">
      <formula1>"Yes,No"</formula1>
    </dataValidation>
    <dataValidation type="list" allowBlank="1" sqref="L10:L11">
      <formula1>"0,1,2,3,4"</formula1>
    </dataValidation>
    <dataValidation type="list" allowBlank="1" sqref="L13:L16">
      <formula1>"0,1,2,3,4"</formula1>
    </dataValidation>
    <dataValidation type="list" allowBlank="1" sqref="L18:L20">
      <formula1>"0,1,2,3,4"</formula1>
    </dataValidation>
    <dataValidation type="list" allowBlank="1" sqref="L22:L24">
      <formula1>"0,1,2,3,4"</formula1>
    </dataValidation>
    <dataValidation type="list" allowBlank="1" sqref="L26:L27">
      <formula1>"0,1,2,3,4"</formula1>
    </dataValidation>
    <dataValidation type="list" allowBlank="1" sqref="L6:L11">
      <formula1>"0,1,2,3,4"</formula1>
    </dataValidation>
    <dataValidation type="list" allowBlank="1" sqref="O12">
      <formula1>"Yes,No"</formula1>
    </dataValidation>
    <dataValidation type="list" allowBlank="1" sqref="O17">
      <formula1>"Yes,No"</formula1>
    </dataValidation>
    <dataValidation type="list" allowBlank="1" sqref="O21">
      <formula1>"Yes,No"</formula1>
    </dataValidation>
    <dataValidation type="list" allowBlank="1" sqref="O25">
      <formula1>"Yes,No"</formula1>
    </dataValidation>
    <dataValidation type="list" allowBlank="1" sqref="P10:P11">
      <formula1>"0,1,2,3,4"</formula1>
    </dataValidation>
    <dataValidation type="list" allowBlank="1" sqref="P13:P16">
      <formula1>"0,1,2,3,4"</formula1>
    </dataValidation>
    <dataValidation type="list" allowBlank="1" sqref="P18:P20">
      <formula1>"0,1,2,3,4"</formula1>
    </dataValidation>
    <dataValidation type="list" allowBlank="1" sqref="P22:P24">
      <formula1>"0,1,2,3,4"</formula1>
    </dataValidation>
    <dataValidation type="list" allowBlank="1" sqref="P26:P27">
      <formula1>"0,1,2,3,4"</formula1>
    </dataValidation>
    <dataValidation type="list" allowBlank="1" sqref="P6:P11">
      <formula1>"0,1,2,3,4"</formula1>
    </dataValidation>
    <dataValidation type="list" allowBlank="1" sqref="S12">
      <formula1>"Yes,No"</formula1>
    </dataValidation>
    <dataValidation type="list" allowBlank="1" sqref="S17">
      <formula1>"Yes,No"</formula1>
    </dataValidation>
    <dataValidation type="list" allowBlank="1" sqref="S21">
      <formula1>"Yes,No"</formula1>
    </dataValidation>
    <dataValidation type="list" allowBlank="1" sqref="S25">
      <formula1>"Yes,No"</formula1>
    </dataValidation>
    <dataValidation type="list" allowBlank="1" sqref="T10:T11">
      <formula1>"0,1,2,3,4"</formula1>
    </dataValidation>
    <dataValidation type="list" allowBlank="1" sqref="T13:T16">
      <formula1>"0,1,2,3,4"</formula1>
    </dataValidation>
    <dataValidation type="list" allowBlank="1" sqref="T18:T20">
      <formula1>"0,1,2,3,4"</formula1>
    </dataValidation>
    <dataValidation type="list" allowBlank="1" sqref="T22:T24">
      <formula1>"0,1,2,3,4"</formula1>
    </dataValidation>
    <dataValidation type="list" allowBlank="1" sqref="T26:T27">
      <formula1>"0,1,2,3,4"</formula1>
    </dataValidation>
    <dataValidation type="list" allowBlank="1" sqref="T6:T11">
      <formula1>"0,1,2,3,4"</formula1>
    </dataValidation>
  </dataValidations>
  <pageMargins left="0.4" right="0.4" top="0.5" bottom="0.5" header="0.3" footer="0.3"/>
  <pageSetup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6"/>
  <sheetViews>
    <sheetView workbookViewId="0">
      <pane xSplit="1" ySplit="4" topLeftCell="B5" activePane="bottomRight" state="frozen"/>
      <selection pane="bottomRight"/>
    </sheetView>
  </sheetViews>
  <sheetFormatPr defaultRowHeight="15" outlineLevelRow="0" outlineLevelCol="0" x14ac:dyDescent="55"/>
  <cols>
    <col min="1" max="1" width="46" customWidth="1"/>
    <col min="2" max="5" width="18" customWidth="1"/>
  </cols>
  <sheetData>
    <row r="1" spans="1:6" x14ac:dyDescent="0.25">
      <c r="A1" s="3" t="s">
        <v>2</v>
      </c>
      <c r="B1" s="3"/>
      <c r="C1" s="3"/>
      <c r="D1" s="4" t="s">
        <v>3</v>
      </c>
      <c r="E1" s="4"/>
      <c r="F1" s="4"/>
    </row>
    <row r="2" spans="1:1" x14ac:dyDescent="0.25">
      <c r="A2" s="8" t="s">
        <v>190</v>
      </c>
    </row>
    <row r="3" spans="1:5" x14ac:dyDescent="0.25">
      <c r="A3" s="20" t="s">
        <v>67</v>
      </c>
      <c r="B3" s="20"/>
      <c r="C3" s="20"/>
      <c r="D3" s="20"/>
      <c r="E3" s="20"/>
    </row>
    <row r="4" ht="30" customHeight="1" spans="1:5" x14ac:dyDescent="0.25">
      <c r="A4" s="10" t="s">
        <v>191</v>
      </c>
      <c r="B4" s="10" t="s">
        <v>192</v>
      </c>
      <c r="C4" s="10" t="s">
        <v>193</v>
      </c>
      <c r="D4" s="10" t="s">
        <v>194</v>
      </c>
      <c r="E4" s="10" t="s">
        <v>195</v>
      </c>
    </row>
    <row r="5" spans="1:5" x14ac:dyDescent="0.25">
      <c r="A5" s="5" t="s">
        <v>196</v>
      </c>
      <c r="B5" s="19" t="s">
        <v>197</v>
      </c>
      <c r="C5" s="19" t="s">
        <v>198</v>
      </c>
      <c r="D5" s="19" t="s">
        <v>199</v>
      </c>
      <c r="E5" s="19" t="s">
        <v>160</v>
      </c>
    </row>
    <row r="6" spans="1:5" x14ac:dyDescent="0.25">
      <c r="A6" s="5" t="s">
        <v>200</v>
      </c>
      <c r="B6" s="29">
        <v>412000</v>
      </c>
      <c r="C6" s="29">
        <v>468500</v>
      </c>
      <c r="D6" s="29">
        <v>349000</v>
      </c>
      <c r="E6" s="29"/>
    </row>
    <row r="7" spans="1:5" x14ac:dyDescent="0.25">
      <c r="A7" s="5" t="s">
        <v>201</v>
      </c>
      <c r="B7" s="15">
        <f>IF(B$5="","",COUNTIFS(Requirements!$E$6:$E$125,"Yes"))</f>
      </c>
      <c r="C7" s="15">
        <f>IF(C$5="","",COUNTIFS(Requirements!$E$6:$E$125,"Yes"))</f>
      </c>
      <c r="D7" s="15">
        <f>IF(D$5="","",COUNTIFS(Requirements!$E$6:$E$125,"Yes"))</f>
      </c>
      <c r="E7" s="15">
        <f>IF(E$5="","",COUNTIFS(Requirements!$E$6:$E$125,"Yes"))</f>
      </c>
    </row>
    <row r="8" spans="1:5" x14ac:dyDescent="0.25">
      <c r="A8" s="5" t="s">
        <v>202</v>
      </c>
      <c r="B8" s="15">
        <f>IF(B$5="","",COUNTIFS('Vendor scoring'!$D$6:$D$125,"Yes",'Vendor scoring'!G$6:G$125,"Yes"))</f>
      </c>
      <c r="C8" s="15">
        <f>IF(C$5="","",COUNTIFS('Vendor scoring'!$D$6:$D$125,"Yes",'Vendor scoring'!K$6:K$125,"Yes"))</f>
      </c>
      <c r="D8" s="15">
        <f>IF(D$5="","",COUNTIFS('Vendor scoring'!$D$6:$D$125,"Yes",'Vendor scoring'!O$6:O$125,"Yes"))</f>
      </c>
      <c r="E8" s="15">
        <f>IF(E$5="","",COUNTIFS('Vendor scoring'!$D$6:$D$125,"Yes",'Vendor scoring'!S$6:S$125,"Yes"))</f>
      </c>
    </row>
    <row r="9" spans="1:5" x14ac:dyDescent="0.25">
      <c r="A9" s="5" t="s">
        <v>203</v>
      </c>
      <c r="B9" s="26">
        <f>IF(B$5="","",IF(B$8&gt;=B$7,"PASS — eligible for award","FAIL — "&amp;TEXT(B$7-B$8,"0")&amp;" mandatory requirement(s) not met"))</f>
      </c>
      <c r="C9" s="26">
        <f>IF(C$5="","",IF(C$8&gt;=C$7,"PASS — eligible for award","FAIL — "&amp;TEXT(C$7-C$8,"0")&amp;" mandatory requirement(s) not met"))</f>
      </c>
      <c r="D9" s="26">
        <f>IF(D$5="","",IF(D$8&gt;=D$7,"PASS — eligible for award","FAIL — "&amp;TEXT(D$7-D$8,"0")&amp;" mandatory requirement(s) not met"))</f>
      </c>
      <c r="E9" s="26">
        <f>IF(E$5="","",IF(E$8&gt;=E$7,"PASS — eligible for award","FAIL — "&amp;TEXT(E$7-E$8,"0")&amp;" mandatory requirement(s) not met"))</f>
      </c>
    </row>
    <row r="11" spans="1:1" x14ac:dyDescent="0.25">
      <c r="A11" s="30" t="s">
        <v>204</v>
      </c>
    </row>
    <row r="12" spans="1:5" x14ac:dyDescent="0.25">
      <c r="A12" s="28">
        <f>IF('Criteria &amp; weights'!$A$5="","",'Criteria &amp; weights'!$A$5&amp;" ("&amp;TEXT('Criteria &amp; weights'!$B$5,"0")&amp;" pts)")</f>
      </c>
      <c r="B12" s="31">
        <f>IF(B$5="","",IFERROR(SUMIFS('Vendor scoring'!$I$6:$I$125,'Vendor scoring'!$B$6:$B$125,'Criteria &amp; weights'!$A$5)/SUMIFS('Vendor scoring'!$F$6:$F$125,'Vendor scoring'!$B$6:$B$125,'Criteria &amp; weights'!$A$5)*'Criteria &amp; weights'!$B$5,0))</f>
      </c>
      <c r="C12" s="31">
        <f>IF(C$5="","",IFERROR(SUMIFS('Vendor scoring'!$M$6:$M$125,'Vendor scoring'!$B$6:$B$125,'Criteria &amp; weights'!$A$5)/SUMIFS('Vendor scoring'!$F$6:$F$125,'Vendor scoring'!$B$6:$B$125,'Criteria &amp; weights'!$A$5)*'Criteria &amp; weights'!$B$5,0))</f>
      </c>
      <c r="D12" s="31">
        <f>IF(D$5="","",IFERROR(SUMIFS('Vendor scoring'!$Q$6:$Q$125,'Vendor scoring'!$B$6:$B$125,'Criteria &amp; weights'!$A$5)/SUMIFS('Vendor scoring'!$F$6:$F$125,'Vendor scoring'!$B$6:$B$125,'Criteria &amp; weights'!$A$5)*'Criteria &amp; weights'!$B$5,0))</f>
      </c>
      <c r="E12" s="31">
        <f>IF(E$5="","",IFERROR(SUMIFS('Vendor scoring'!$U$6:$U$125,'Vendor scoring'!$B$6:$B$125,'Criteria &amp; weights'!$A$5)/SUMIFS('Vendor scoring'!$F$6:$F$125,'Vendor scoring'!$B$6:$B$125,'Criteria &amp; weights'!$A$5)*'Criteria &amp; weights'!$B$5,0))</f>
      </c>
    </row>
    <row r="13" spans="1:5" x14ac:dyDescent="0.25">
      <c r="A13" s="28">
        <f>IF('Criteria &amp; weights'!$A$6="","",'Criteria &amp; weights'!$A$6&amp;" ("&amp;TEXT('Criteria &amp; weights'!$B$6,"0")&amp;" pts)")</f>
      </c>
      <c r="B13" s="31">
        <f>IF(B$5="","",IFERROR(SUMIFS('Vendor scoring'!$I$6:$I$125,'Vendor scoring'!$B$6:$B$125,'Criteria &amp; weights'!$A$6)/SUMIFS('Vendor scoring'!$F$6:$F$125,'Vendor scoring'!$B$6:$B$125,'Criteria &amp; weights'!$A$6)*'Criteria &amp; weights'!$B$6,0))</f>
      </c>
      <c r="C13" s="31">
        <f>IF(C$5="","",IFERROR(SUMIFS('Vendor scoring'!$M$6:$M$125,'Vendor scoring'!$B$6:$B$125,'Criteria &amp; weights'!$A$6)/SUMIFS('Vendor scoring'!$F$6:$F$125,'Vendor scoring'!$B$6:$B$125,'Criteria &amp; weights'!$A$6)*'Criteria &amp; weights'!$B$6,0))</f>
      </c>
      <c r="D13" s="31">
        <f>IF(D$5="","",IFERROR(SUMIFS('Vendor scoring'!$Q$6:$Q$125,'Vendor scoring'!$B$6:$B$125,'Criteria &amp; weights'!$A$6)/SUMIFS('Vendor scoring'!$F$6:$F$125,'Vendor scoring'!$B$6:$B$125,'Criteria &amp; weights'!$A$6)*'Criteria &amp; weights'!$B$6,0))</f>
      </c>
      <c r="E13" s="31">
        <f>IF(E$5="","",IFERROR(SUMIFS('Vendor scoring'!$U$6:$U$125,'Vendor scoring'!$B$6:$B$125,'Criteria &amp; weights'!$A$6)/SUMIFS('Vendor scoring'!$F$6:$F$125,'Vendor scoring'!$B$6:$B$125,'Criteria &amp; weights'!$A$6)*'Criteria &amp; weights'!$B$6,0))</f>
      </c>
    </row>
    <row r="14" spans="1:5" x14ac:dyDescent="0.25">
      <c r="A14" s="28">
        <f>IF('Criteria &amp; weights'!$A$7="","",'Criteria &amp; weights'!$A$7&amp;" ("&amp;TEXT('Criteria &amp; weights'!$B$7,"0")&amp;" pts)")</f>
      </c>
      <c r="B14" s="31">
        <f>IF(B$5="","",IFERROR(SUMIFS('Vendor scoring'!$I$6:$I$125,'Vendor scoring'!$B$6:$B$125,'Criteria &amp; weights'!$A$7)/SUMIFS('Vendor scoring'!$F$6:$F$125,'Vendor scoring'!$B$6:$B$125,'Criteria &amp; weights'!$A$7)*'Criteria &amp; weights'!$B$7,0))</f>
      </c>
      <c r="C14" s="31">
        <f>IF(C$5="","",IFERROR(SUMIFS('Vendor scoring'!$M$6:$M$125,'Vendor scoring'!$B$6:$B$125,'Criteria &amp; weights'!$A$7)/SUMIFS('Vendor scoring'!$F$6:$F$125,'Vendor scoring'!$B$6:$B$125,'Criteria &amp; weights'!$A$7)*'Criteria &amp; weights'!$B$7,0))</f>
      </c>
      <c r="D14" s="31">
        <f>IF(D$5="","",IFERROR(SUMIFS('Vendor scoring'!$Q$6:$Q$125,'Vendor scoring'!$B$6:$B$125,'Criteria &amp; weights'!$A$7)/SUMIFS('Vendor scoring'!$F$6:$F$125,'Vendor scoring'!$B$6:$B$125,'Criteria &amp; weights'!$A$7)*'Criteria &amp; weights'!$B$7,0))</f>
      </c>
      <c r="E14" s="31">
        <f>IF(E$5="","",IFERROR(SUMIFS('Vendor scoring'!$U$6:$U$125,'Vendor scoring'!$B$6:$B$125,'Criteria &amp; weights'!$A$7)/SUMIFS('Vendor scoring'!$F$6:$F$125,'Vendor scoring'!$B$6:$B$125,'Criteria &amp; weights'!$A$7)*'Criteria &amp; weights'!$B$7,0))</f>
      </c>
    </row>
    <row r="15" spans="1:5" x14ac:dyDescent="0.25">
      <c r="A15" s="28">
        <f>IF('Criteria &amp; weights'!$A$8="","",'Criteria &amp; weights'!$A$8&amp;" ("&amp;TEXT('Criteria &amp; weights'!$B$8,"0")&amp;" pts)")</f>
      </c>
      <c r="B15" s="31">
        <f>IF(B$5="","",IFERROR(SUMIFS('Vendor scoring'!$I$6:$I$125,'Vendor scoring'!$B$6:$B$125,'Criteria &amp; weights'!$A$8)/SUMIFS('Vendor scoring'!$F$6:$F$125,'Vendor scoring'!$B$6:$B$125,'Criteria &amp; weights'!$A$8)*'Criteria &amp; weights'!$B$8,0))</f>
      </c>
      <c r="C15" s="31">
        <f>IF(C$5="","",IFERROR(SUMIFS('Vendor scoring'!$M$6:$M$125,'Vendor scoring'!$B$6:$B$125,'Criteria &amp; weights'!$A$8)/SUMIFS('Vendor scoring'!$F$6:$F$125,'Vendor scoring'!$B$6:$B$125,'Criteria &amp; weights'!$A$8)*'Criteria &amp; weights'!$B$8,0))</f>
      </c>
      <c r="D15" s="31">
        <f>IF(D$5="","",IFERROR(SUMIFS('Vendor scoring'!$Q$6:$Q$125,'Vendor scoring'!$B$6:$B$125,'Criteria &amp; weights'!$A$8)/SUMIFS('Vendor scoring'!$F$6:$F$125,'Vendor scoring'!$B$6:$B$125,'Criteria &amp; weights'!$A$8)*'Criteria &amp; weights'!$B$8,0))</f>
      </c>
      <c r="E15" s="31">
        <f>IF(E$5="","",IFERROR(SUMIFS('Vendor scoring'!$U$6:$U$125,'Vendor scoring'!$B$6:$B$125,'Criteria &amp; weights'!$A$8)/SUMIFS('Vendor scoring'!$F$6:$F$125,'Vendor scoring'!$B$6:$B$125,'Criteria &amp; weights'!$A$8)*'Criteria &amp; weights'!$B$8,0))</f>
      </c>
    </row>
    <row r="16" spans="1:5" x14ac:dyDescent="0.25">
      <c r="A16" s="28">
        <f>IF('Criteria &amp; weights'!$A$10="","",'Criteria &amp; weights'!$A$10&amp;" ("&amp;TEXT('Criteria &amp; weights'!$B$10,"0")&amp;" pts)")</f>
      </c>
      <c r="B16" s="31">
        <f>IF(B$5="","",IFERROR(SUMIFS('Vendor scoring'!$I$6:$I$125,'Vendor scoring'!$B$6:$B$125,'Criteria &amp; weights'!$A$10)/SUMIFS('Vendor scoring'!$F$6:$F$125,'Vendor scoring'!$B$6:$B$125,'Criteria &amp; weights'!$A$10)*'Criteria &amp; weights'!$B$10,0))</f>
      </c>
      <c r="C16" s="31">
        <f>IF(C$5="","",IFERROR(SUMIFS('Vendor scoring'!$M$6:$M$125,'Vendor scoring'!$B$6:$B$125,'Criteria &amp; weights'!$A$10)/SUMIFS('Vendor scoring'!$F$6:$F$125,'Vendor scoring'!$B$6:$B$125,'Criteria &amp; weights'!$A$10)*'Criteria &amp; weights'!$B$10,0))</f>
      </c>
      <c r="D16" s="31">
        <f>IF(D$5="","",IFERROR(SUMIFS('Vendor scoring'!$Q$6:$Q$125,'Vendor scoring'!$B$6:$B$125,'Criteria &amp; weights'!$A$10)/SUMIFS('Vendor scoring'!$F$6:$F$125,'Vendor scoring'!$B$6:$B$125,'Criteria &amp; weights'!$A$10)*'Criteria &amp; weights'!$B$10,0))</f>
      </c>
      <c r="E16" s="31">
        <f>IF(E$5="","",IFERROR(SUMIFS('Vendor scoring'!$U$6:$U$125,'Vendor scoring'!$B$6:$B$125,'Criteria &amp; weights'!$A$10)/SUMIFS('Vendor scoring'!$F$6:$F$125,'Vendor scoring'!$B$6:$B$125,'Criteria &amp; weights'!$A$10)*'Criteria &amp; weights'!$B$10,0))</f>
      </c>
    </row>
    <row r="17" spans="1:5" x14ac:dyDescent="0.25">
      <c r="A17" s="32" t="s">
        <v>205</v>
      </c>
      <c r="B17" s="33">
        <f>IF(B$5="","",SUM(B12:B16))</f>
      </c>
      <c r="C17" s="33">
        <f>IF(C$5="","",SUM(C12:C16))</f>
      </c>
      <c r="D17" s="33">
        <f>IF(D$5="","",SUM(D12:D16))</f>
      </c>
      <c r="E17" s="33">
        <f>IF(E$5="","",SUM(E12:E16))</f>
      </c>
    </row>
    <row r="18" spans="1:5" x14ac:dyDescent="0.25">
      <c r="A18" s="28">
        <f>IF('Criteria &amp; weights'!$A$9="","",'Criteria &amp; weights'!$A$9&amp;" ("&amp;TEXT('Criteria &amp; weights'!$B$9,"0")&amp;" pts, price formula)")</f>
      </c>
      <c r="B18" s="31">
        <f>IF(B$5="","",IFERROR(MIN($B$6:$E$6)/B$6*'Criteria &amp; weights'!$B$9,0))</f>
      </c>
      <c r="C18" s="31">
        <f>IF(C$5="","",IFERROR(MIN($B$6:$E$6)/C$6*'Criteria &amp; weights'!$B$9,0))</f>
      </c>
      <c r="D18" s="31">
        <f>IF(D$5="","",IFERROR(MIN($B$6:$E$6)/D$6*'Criteria &amp; weights'!$B$9,0))</f>
      </c>
      <c r="E18" s="31">
        <f>IF(E$5="","",IFERROR(MIN($B$6:$E$6)/E$6*'Criteria &amp; weights'!$B$9,0))</f>
      </c>
    </row>
    <row r="19" spans="1:5" x14ac:dyDescent="0.25">
      <c r="A19" s="32" t="s">
        <v>206</v>
      </c>
      <c r="B19" s="34">
        <f>IF(B$5="","",B$17+B$18)</f>
      </c>
      <c r="C19" s="34">
        <f>IF(C$5="","",C$17+C$18)</f>
      </c>
      <c r="D19" s="34">
        <f>IF(D$5="","",D$17+D$18)</f>
      </c>
      <c r="E19" s="34">
        <f>IF(E$5="","",E$17+E$18)</f>
      </c>
    </row>
    <row r="20" spans="1:5" x14ac:dyDescent="0.25">
      <c r="A20" s="5" t="s">
        <v>207</v>
      </c>
      <c r="B20" s="15">
        <f>IF(B$5="","",RANK(B$19,$B$19:$E$19))</f>
      </c>
      <c r="C20" s="15">
        <f>IF(C$5="","",RANK(C$19,$B$19:$E$19))</f>
      </c>
      <c r="D20" s="15">
        <f>IF(D$5="","",RANK(D$19,$B$19:$E$19))</f>
      </c>
      <c r="E20" s="15">
        <f>IF(E$5="","",RANK(E$19,$B$19:$E$19))</f>
      </c>
    </row>
    <row r="21" spans="1:5" x14ac:dyDescent="0.25">
      <c r="A21" s="5" t="s">
        <v>208</v>
      </c>
      <c r="B21" s="31">
        <f>IF(B$5="","",MAX($B$19:$E$19)-B$19)</f>
      </c>
      <c r="C21" s="31">
        <f>IF(C$5="","",MAX($B$19:$E$19)-C$19)</f>
      </c>
      <c r="D21" s="31">
        <f>IF(D$5="","",MAX($B$19:$E$19)-D$19)</f>
      </c>
      <c r="E21" s="31">
        <f>IF(E$5="","",MAX($B$19:$E$19)-E$19)</f>
      </c>
    </row>
    <row r="22" ht="30" customHeight="1" spans="1:5" x14ac:dyDescent="0.25">
      <c r="A22" s="5" t="s">
        <v>209</v>
      </c>
      <c r="B22" s="35">
        <f>IF(B$5="","",IF(B$8&lt;B$7,"Not eligible — a mandatory requirement was not met",IF(B$19=MAX($B$19:$E$19),"Highest scored responsive proposal","Behind the leader by "&amp;TEXT(MAX($B$19:$E$19)-B$19,"0.0")&amp;" points")))</f>
      </c>
      <c r="C22" s="35">
        <f>IF(C$5="","",IF(C$8&lt;C$7,"Not eligible — a mandatory requirement was not met",IF(C$19=MAX($B$19:$E$19),"Highest scored responsive proposal","Behind the leader by "&amp;TEXT(MAX($B$19:$E$19)-C$19,"0.0")&amp;" points")))</f>
      </c>
      <c r="D22" s="35">
        <f>IF(D$5="","",IF(D$8&lt;D$7,"Not eligible — a mandatory requirement was not met",IF(D$19=MAX($B$19:$E$19),"Highest scored responsive proposal","Behind the leader by "&amp;TEXT(MAX($B$19:$E$19)-D$19,"0.0")&amp;" points")))</f>
      </c>
      <c r="E22" s="35">
        <f>IF(E$5="","",IF(E$8&lt;E$7,"Not eligible — a mandatory requirement was not met",IF(E$19=MAX($B$19:$E$19),"Highest scored responsive proposal","Behind the leader by "&amp;TEXT(MAX($B$19:$E$19)-E$19,"0.0")&amp;" points")))</f>
      </c>
    </row>
    <row r="24" ht="44" customHeight="1" spans="1:5" x14ac:dyDescent="0.25">
      <c r="A24" s="9" t="s">
        <v>210</v>
      </c>
      <c r="B24" s="9"/>
      <c r="C24" s="9"/>
      <c r="D24" s="9"/>
      <c r="E24" s="9"/>
    </row>
    <row r="26" ht="44" customHeight="1" spans="1:5" x14ac:dyDescent="0.25">
      <c r="A26" s="9" t="s">
        <v>211</v>
      </c>
      <c r="B26" s="9"/>
      <c r="C26" s="9"/>
      <c r="D26" s="9"/>
      <c r="E26" s="9"/>
    </row>
  </sheetData>
  <mergeCells count="5">
    <mergeCell ref="A1:C1"/>
    <mergeCell ref="D1:F1"/>
    <mergeCell ref="A3:E3"/>
    <mergeCell ref="A24:E24"/>
    <mergeCell ref="A26:E26"/>
  </mergeCells>
  <pageMargins left="0.4" right="0.4" top="0.5" bottom="0.5" header="0.3" footer="0.3"/>
  <pageSetup orientation="landscape" horizontalDpi="4294967295" verticalDpi="4294967295" scale="100" fitToWidth="1"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workbookViewId="0">
      <pane xSplit="1" ySplit="4" topLeftCell="B5" activePane="bottomRight" state="frozen"/>
      <selection pane="bottomRight"/>
    </sheetView>
  </sheetViews>
  <sheetFormatPr defaultRowHeight="15" outlineLevelRow="0" outlineLevelCol="0" x14ac:dyDescent="55"/>
  <cols>
    <col min="1" max="1" width="26" customWidth="1"/>
    <col min="2" max="6" width="14" customWidth="1"/>
    <col min="7" max="8" width="16" customWidth="1"/>
    <col min="9" max="9" width="18" customWidth="1"/>
    <col min="10" max="10" width="16" customWidth="1"/>
  </cols>
  <sheetData>
    <row r="1" spans="1:6" x14ac:dyDescent="0.25">
      <c r="A1" s="3" t="s">
        <v>2</v>
      </c>
      <c r="B1" s="3"/>
      <c r="C1" s="3"/>
      <c r="D1" s="4" t="s">
        <v>3</v>
      </c>
      <c r="E1" s="4"/>
      <c r="F1" s="4"/>
    </row>
    <row r="2" spans="1:1" x14ac:dyDescent="0.25">
      <c r="A2" s="8" t="s">
        <v>212</v>
      </c>
    </row>
    <row r="3" spans="1:10" x14ac:dyDescent="0.25">
      <c r="A3" s="20" t="s">
        <v>67</v>
      </c>
      <c r="B3" s="20"/>
      <c r="C3" s="20"/>
      <c r="D3" s="20"/>
      <c r="E3" s="20"/>
      <c r="F3" s="20"/>
      <c r="G3" s="20"/>
      <c r="H3" s="20"/>
      <c r="I3" s="20"/>
      <c r="J3" s="20"/>
    </row>
    <row r="4" ht="30" customHeight="1" spans="1:10" x14ac:dyDescent="0.25">
      <c r="A4" s="10" t="s">
        <v>213</v>
      </c>
      <c r="B4" s="10" t="s">
        <v>214</v>
      </c>
      <c r="C4" s="10" t="s">
        <v>215</v>
      </c>
      <c r="D4" s="10" t="s">
        <v>216</v>
      </c>
      <c r="E4" s="10" t="s">
        <v>217</v>
      </c>
      <c r="F4" s="10" t="s">
        <v>218</v>
      </c>
      <c r="G4" s="10" t="s">
        <v>219</v>
      </c>
      <c r="H4" s="10" t="s">
        <v>220</v>
      </c>
      <c r="I4" s="10" t="s">
        <v>221</v>
      </c>
      <c r="J4" s="10" t="s">
        <v>222</v>
      </c>
    </row>
    <row r="5" spans="1:10" x14ac:dyDescent="0.25">
      <c r="A5" s="26">
        <f>IF('Comparison summary'!B$5="","",'Comparison summary'!B$5)</f>
      </c>
      <c r="B5" s="36">
        <v>60.7</v>
      </c>
      <c r="C5" s="36">
        <v>58.4</v>
      </c>
      <c r="D5" s="36">
        <v>63.2</v>
      </c>
      <c r="E5" s="36">
        <v>61</v>
      </c>
      <c r="F5" s="36">
        <v>55.8</v>
      </c>
      <c r="G5" s="31">
        <f>IF($A5="","",IFERROR(AVERAGE(B5:F5),""))</f>
      </c>
      <c r="H5" s="31">
        <f>IF($A5="","",'Comparison summary'!B$18)</f>
      </c>
      <c r="I5" s="34">
        <f>IF($A5="","",G5+H5)</f>
      </c>
      <c r="J5" s="31">
        <f>IF($A5="","",IFERROR(MAX(B5:F5)-MIN(B5:F5),""))</f>
      </c>
    </row>
    <row r="6" spans="1:10" x14ac:dyDescent="0.25">
      <c r="A6" s="26">
        <f>IF('Comparison summary'!C$5="","",'Comparison summary'!C$5)</f>
      </c>
      <c r="B6" s="36">
        <v>71.1</v>
      </c>
      <c r="C6" s="36">
        <v>69.5</v>
      </c>
      <c r="D6" s="36">
        <v>73</v>
      </c>
      <c r="E6" s="36">
        <v>70.2</v>
      </c>
      <c r="F6" s="36">
        <v>72.4</v>
      </c>
      <c r="G6" s="31">
        <f>IF($A6="","",IFERROR(AVERAGE(B6:F6),""))</f>
      </c>
      <c r="H6" s="31">
        <f>IF($A6="","",'Comparison summary'!C$18)</f>
      </c>
      <c r="I6" s="34">
        <f>IF($A6="","",G6+H6)</f>
      </c>
      <c r="J6" s="31">
        <f>IF($A6="","",IFERROR(MAX(B6:F6)-MIN(B6:F6),""))</f>
      </c>
    </row>
    <row r="7" spans="1:10" x14ac:dyDescent="0.25">
      <c r="A7" s="26">
        <f>IF('Comparison summary'!D$5="","",'Comparison summary'!D$5)</f>
      </c>
      <c r="B7" s="36">
        <v>38.9</v>
      </c>
      <c r="C7" s="36">
        <v>44.6</v>
      </c>
      <c r="D7" s="36">
        <v>36.2</v>
      </c>
      <c r="E7" s="36">
        <v>40.1</v>
      </c>
      <c r="F7" s="36">
        <v>33.5</v>
      </c>
      <c r="G7" s="31">
        <f>IF($A7="","",IFERROR(AVERAGE(B7:F7),""))</f>
      </c>
      <c r="H7" s="31">
        <f>IF($A7="","",'Comparison summary'!D$18)</f>
      </c>
      <c r="I7" s="34">
        <f>IF($A7="","",G7+H7)</f>
      </c>
      <c r="J7" s="31">
        <f>IF($A7="","",IFERROR(MAX(B7:F7)-MIN(B7:F7),""))</f>
      </c>
    </row>
    <row r="8" spans="1:10" x14ac:dyDescent="0.25">
      <c r="A8" s="26">
        <f>IF('Comparison summary'!E$5="","",'Comparison summary'!E$5)</f>
      </c>
      <c r="B8" s="36"/>
      <c r="C8" s="36"/>
      <c r="D8" s="36"/>
      <c r="E8" s="36"/>
      <c r="F8" s="36"/>
      <c r="G8" s="31">
        <f>IF($A8="","",IFERROR(AVERAGE(B8:F8),""))</f>
      </c>
      <c r="H8" s="31">
        <f>IF($A8="","",'Comparison summary'!E$18)</f>
      </c>
      <c r="I8" s="34">
        <f>IF($A8="","",G8+H8)</f>
      </c>
      <c r="J8" s="31">
        <f>IF($A8="","",IFERROR(MAX(B8:F8)-MIN(B8:F8),""))</f>
      </c>
    </row>
    <row r="10" ht="30" customHeight="1" spans="1:10" x14ac:dyDescent="0.25">
      <c r="A10" s="9" t="s">
        <v>223</v>
      </c>
      <c r="B10" s="9"/>
      <c r="C10" s="9"/>
      <c r="D10" s="9"/>
      <c r="E10" s="9"/>
      <c r="F10" s="9"/>
      <c r="G10" s="9"/>
      <c r="H10" s="9"/>
      <c r="I10" s="9"/>
      <c r="J10" s="9"/>
    </row>
    <row r="12" ht="44" customHeight="1" spans="1:10" x14ac:dyDescent="0.25">
      <c r="A12" s="9" t="s">
        <v>224</v>
      </c>
      <c r="B12" s="9"/>
      <c r="C12" s="9"/>
      <c r="D12" s="9"/>
      <c r="E12" s="9"/>
      <c r="F12" s="9"/>
      <c r="G12" s="9"/>
      <c r="H12" s="9"/>
      <c r="I12" s="9"/>
      <c r="J12" s="9"/>
    </row>
  </sheetData>
  <mergeCells count="5">
    <mergeCell ref="A1:C1"/>
    <mergeCell ref="D1:F1"/>
    <mergeCell ref="A3:J3"/>
    <mergeCell ref="A10:J10"/>
    <mergeCell ref="A12:J12"/>
  </mergeCells>
  <conditionalFormatting sqref="J5:J8">
    <cfRule type="cellIs" dxfId="0" priority="1" operator="greaterThan">
      <formula>8</formula>
    </cfRule>
  </conditionalFormatting>
  <pageMargins left="0.4" right="0.4" top="0.5" bottom="0.5" header="0.3" footer="0.3"/>
  <pageSetup orientation="landscape" horizontalDpi="4294967295" verticalDpi="4294967295" scale="100" fitToWidth="1"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FormatPr defaultRowHeight="15" outlineLevelRow="0" outlineLevelCol="0" x14ac:dyDescent="55"/>
  <cols>
    <col min="1" max="1" width="78" customWidth="1"/>
    <col min="2" max="2" width="12" customWidth="1"/>
  </cols>
  <sheetData>
    <row r="1" spans="1:1" x14ac:dyDescent="0.25">
      <c r="A1" s="18" t="s">
        <v>225</v>
      </c>
    </row>
    <row r="2" spans="1:1" x14ac:dyDescent="0.25">
      <c r="A2" s="37" t="s">
        <v>226</v>
      </c>
    </row>
    <row r="3" spans="1:1" x14ac:dyDescent="0.25">
      <c r="A3" s="37" t="s">
        <v>227</v>
      </c>
    </row>
    <row r="5" spans="1:1" x14ac:dyDescent="0.25">
      <c r="A5" s="18" t="s">
        <v>228</v>
      </c>
    </row>
    <row r="6" spans="1:1" x14ac:dyDescent="0.25">
      <c r="A6" s="38" t="s">
        <v>229</v>
      </c>
    </row>
    <row r="7" spans="1:2" x14ac:dyDescent="0.25">
      <c r="A7" s="39" t="s">
        <v>230</v>
      </c>
      <c r="B7" s="40" t="s">
        <v>231</v>
      </c>
    </row>
    <row r="8" spans="1:2" x14ac:dyDescent="0.25">
      <c r="A8" s="39" t="s">
        <v>232</v>
      </c>
      <c r="B8" s="40" t="s">
        <v>231</v>
      </c>
    </row>
    <row r="9" spans="1:2" x14ac:dyDescent="0.25">
      <c r="A9" s="39" t="s">
        <v>233</v>
      </c>
      <c r="B9" s="40" t="s">
        <v>231</v>
      </c>
    </row>
    <row r="10" spans="1:2" x14ac:dyDescent="0.25">
      <c r="A10" s="39" t="s">
        <v>234</v>
      </c>
      <c r="B10" s="40" t="s">
        <v>231</v>
      </c>
    </row>
    <row r="11" spans="1:2" x14ac:dyDescent="0.25">
      <c r="A11" s="39" t="s">
        <v>235</v>
      </c>
      <c r="B11" s="40" t="s">
        <v>231</v>
      </c>
    </row>
    <row r="12" spans="1:2" x14ac:dyDescent="0.25">
      <c r="A12" s="39" t="s">
        <v>236</v>
      </c>
      <c r="B12" s="40" t="s">
        <v>231</v>
      </c>
    </row>
    <row r="13" spans="1:2" x14ac:dyDescent="0.25">
      <c r="A13" s="39" t="s">
        <v>237</v>
      </c>
      <c r="B13" s="40" t="s">
        <v>231</v>
      </c>
    </row>
    <row r="14" spans="1:2" x14ac:dyDescent="0.25">
      <c r="A14" s="39" t="s">
        <v>238</v>
      </c>
      <c r="B14" s="40" t="s">
        <v>231</v>
      </c>
    </row>
    <row r="16" spans="1:1" x14ac:dyDescent="0.25">
      <c r="A16" s="18" t="s">
        <v>239</v>
      </c>
    </row>
    <row r="17" spans="1:1" x14ac:dyDescent="0.25">
      <c r="A17" s="38" t="s">
        <v>240</v>
      </c>
    </row>
    <row r="18" spans="1:2" x14ac:dyDescent="0.25">
      <c r="A18" s="41" t="s">
        <v>241</v>
      </c>
      <c r="B18" s="42" t="s">
        <v>160</v>
      </c>
    </row>
    <row r="19" spans="1:2" x14ac:dyDescent="0.25">
      <c r="A19" s="41" t="s">
        <v>242</v>
      </c>
      <c r="B19" s="42" t="s">
        <v>160</v>
      </c>
    </row>
    <row r="20" spans="1:2" x14ac:dyDescent="0.25">
      <c r="A20" s="41" t="s">
        <v>243</v>
      </c>
      <c r="B20" s="42" t="s">
        <v>160</v>
      </c>
    </row>
    <row r="21" spans="1:2" x14ac:dyDescent="0.25">
      <c r="A21" s="41" t="s">
        <v>244</v>
      </c>
      <c r="B21" s="42" t="s">
        <v>160</v>
      </c>
    </row>
    <row r="22" spans="1:2" x14ac:dyDescent="0.25">
      <c r="A22" s="41" t="s">
        <v>245</v>
      </c>
      <c r="B22" s="42" t="s">
        <v>160</v>
      </c>
    </row>
    <row r="23" spans="1:2" x14ac:dyDescent="0.25">
      <c r="A23" s="41" t="s">
        <v>246</v>
      </c>
      <c r="B23" s="42" t="s">
        <v>160</v>
      </c>
    </row>
    <row r="25" spans="1:1" x14ac:dyDescent="0.25">
      <c r="A25" s="18" t="s">
        <v>247</v>
      </c>
    </row>
    <row r="26" spans="1:1" x14ac:dyDescent="0.25">
      <c r="A26" s="37" t="s">
        <v>248</v>
      </c>
    </row>
    <row r="27" spans="1:1" x14ac:dyDescent="0.25">
      <c r="A27" s="37" t="s">
        <v>249</v>
      </c>
    </row>
    <row r="28" spans="1:1" x14ac:dyDescent="0.25">
      <c r="A28" s="37" t="s">
        <v>250</v>
      </c>
    </row>
  </sheetData>
  <hyperlinks>
    <hyperlink ref="A7" r:id="rId1"/>
    <hyperlink ref="A8" r:id="rId2"/>
    <hyperlink ref="A9" r:id="rId3"/>
    <hyperlink ref="A10" r:id="rId4"/>
    <hyperlink ref="A11" r:id="rId5"/>
    <hyperlink ref="A12" r:id="rId6"/>
    <hyperlink ref="A13" r:id="rId7"/>
    <hyperlink ref="A14" r:id="rId8"/>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use</vt:lpstr>
      <vt:lpstr>Criteria &amp; weights</vt:lpstr>
      <vt:lpstr>Requirements</vt:lpstr>
      <vt:lpstr>Vendor scoring</vt:lpstr>
      <vt:lpstr>Comparison summary</vt:lpstr>
      <vt:lpstr>Committee roll-up</vt:lpstr>
      <vt:lpstr>Sources &amp; method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Fleet Desk</dc:creator>
  <dc:title>Fleet software RFP requirements &amp; scoring matrix</dc:title>
  <dc:subject>Fleet software RFP requirements &amp; scoring matrix — version 1.0</dc:subject>
  <dc:description/>
  <cp:keywords>fleet management, template</cp:keywords>
  <cp:category/>
  <cp:lastModifiedBy>Fleet Desk</cp:lastModifiedBy>
  <dcterms:created xsi:type="dcterms:W3CDTF">2026-08-04T13:54:04Z</dcterms:created>
  <dcterms:modified xsi:type="dcterms:W3CDTF">2026-08-04T13:54:04Z</dcterms:modified>
</cp:coreProperties>
</file>